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dif365.sharepoint.com/sites/jefaturacomercialsur/Biblioteca documental/Contratacion/LICITACIONES_PUBLICAS/Jefatura Comercial SUR/PROCEDIMIENTO ABIERTO/99999_VARIAS_ESTACIONES/202436600015_Extremadura 1 lote/3. Modelos/"/>
    </mc:Choice>
  </mc:AlternateContent>
  <xr:revisionPtr revIDLastSave="14" documentId="8_{49DCCF8B-E36E-48F7-8A1A-C3B1087D1052}" xr6:coauthVersionLast="47" xr6:coauthVersionMax="47" xr10:uidLastSave="{CB4399B2-83B8-4EF7-878B-4EE649C93C09}"/>
  <bookViews>
    <workbookView xWindow="-110" yWindow="-110" windowWidth="19420" windowHeight="11620" xr2:uid="{00000000-000D-0000-FFFF-FFFF00000000}"/>
  </bookViews>
  <sheets>
    <sheet name="Anejo 4.3" sheetId="1" r:id="rId1"/>
  </sheets>
  <calcPr calcId="191029" calcMode="autoNoTabl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C21" i="1" s="1"/>
  <c r="C22" i="1" s="1"/>
  <c r="C23" i="1" s="1"/>
  <c r="C24" i="1" s="1"/>
  <c r="C25" i="1" s="1"/>
  <c r="C26" i="1" s="1"/>
  <c r="C27" i="1" s="1"/>
  <c r="C19" i="1"/>
  <c r="L18" i="1"/>
  <c r="P28" i="1" l="1"/>
  <c r="P29" i="1"/>
  <c r="P30" i="1"/>
  <c r="P31" i="1"/>
  <c r="P32" i="1"/>
  <c r="P18" i="1"/>
  <c r="D18" i="1" l="1"/>
  <c r="C18" i="1" l="1"/>
  <c r="C37" i="1" s="1"/>
  <c r="O19" i="1"/>
  <c r="O20" i="1" s="1"/>
  <c r="B55" i="1"/>
  <c r="E32" i="1"/>
  <c r="E31" i="1"/>
  <c r="E30" i="1"/>
  <c r="E29" i="1"/>
  <c r="E28" i="1"/>
  <c r="L32" i="1"/>
  <c r="L31" i="1"/>
  <c r="L30" i="1"/>
  <c r="L29" i="1"/>
  <c r="L28" i="1"/>
  <c r="K32" i="1"/>
  <c r="K31" i="1"/>
  <c r="K30" i="1"/>
  <c r="K29" i="1"/>
  <c r="K28" i="1"/>
  <c r="L27" i="1"/>
  <c r="K27" i="1" s="1"/>
  <c r="E27" i="1" s="1"/>
  <c r="L26" i="1"/>
  <c r="K26" i="1" s="1"/>
  <c r="E26" i="1" s="1"/>
  <c r="L25" i="1"/>
  <c r="L24" i="1"/>
  <c r="L23" i="1"/>
  <c r="L22" i="1"/>
  <c r="L21" i="1"/>
  <c r="L20" i="1"/>
  <c r="L19" i="1"/>
  <c r="M19" i="1"/>
  <c r="L37" i="1"/>
  <c r="L34" i="1"/>
  <c r="L33" i="1"/>
  <c r="B50" i="1"/>
  <c r="B52" i="1" s="1"/>
  <c r="C50" i="1"/>
  <c r="D50" i="1"/>
  <c r="M20" i="1" l="1"/>
  <c r="K18" i="1"/>
  <c r="E18" i="1" s="1"/>
  <c r="G18" i="1" s="1"/>
  <c r="P20" i="1"/>
  <c r="D20" i="1" s="1"/>
  <c r="O21" i="1"/>
  <c r="P19" i="1"/>
  <c r="K20" i="1" l="1"/>
  <c r="E20" i="1" s="1"/>
  <c r="G20" i="1" s="1"/>
  <c r="M21" i="1"/>
  <c r="O22" i="1"/>
  <c r="P21" i="1"/>
  <c r="D21" i="1" s="1"/>
  <c r="D19" i="1"/>
  <c r="K19" i="1" s="1"/>
  <c r="E19" i="1" s="1"/>
  <c r="G19" i="1" l="1"/>
  <c r="M22" i="1"/>
  <c r="O23" i="1"/>
  <c r="P22" i="1"/>
  <c r="D22" i="1" s="1"/>
  <c r="K21" i="1" l="1"/>
  <c r="E21" i="1" s="1"/>
  <c r="M23" i="1"/>
  <c r="O24" i="1"/>
  <c r="P23" i="1"/>
  <c r="D23" i="1" s="1"/>
  <c r="K22" i="1" l="1"/>
  <c r="E22" i="1" s="1"/>
  <c r="G22" i="1" s="1"/>
  <c r="G21" i="1"/>
  <c r="M24" i="1"/>
  <c r="K23" i="1"/>
  <c r="E23" i="1" s="1"/>
  <c r="O25" i="1"/>
  <c r="P24" i="1"/>
  <c r="D24" i="1" s="1"/>
  <c r="P25" i="1" l="1"/>
  <c r="D25" i="1" s="1"/>
  <c r="O26" i="1"/>
  <c r="G23" i="1"/>
  <c r="M25" i="1"/>
  <c r="M26" i="1" s="1"/>
  <c r="P26" i="1" l="1"/>
  <c r="O27" i="1"/>
  <c r="M27" i="1"/>
  <c r="G26" i="1"/>
  <c r="K24" i="1"/>
  <c r="E24" i="1" s="1"/>
  <c r="G24" i="1" l="1"/>
  <c r="D26" i="1"/>
  <c r="P27" i="1"/>
  <c r="D27" i="1" s="1"/>
  <c r="O33" i="1"/>
  <c r="M28" i="1"/>
  <c r="K25" i="1"/>
  <c r="E25" i="1" s="1"/>
  <c r="E35" i="1" s="1"/>
  <c r="C36" i="1"/>
  <c r="G27" i="1" l="1"/>
  <c r="C33" i="1"/>
  <c r="D33" i="1"/>
  <c r="E34" i="1"/>
  <c r="E33" i="1"/>
  <c r="P33" i="1"/>
  <c r="C28" i="1"/>
  <c r="M29" i="1"/>
  <c r="G25" i="1"/>
  <c r="M30" i="1" l="1"/>
  <c r="C29" i="1"/>
  <c r="G29" i="1" s="1"/>
  <c r="G28" i="1"/>
  <c r="C30" i="1" l="1"/>
  <c r="G30" i="1" s="1"/>
  <c r="M31" i="1"/>
  <c r="M32" i="1" l="1"/>
  <c r="C31" i="1"/>
  <c r="G31" i="1" s="1"/>
  <c r="C32" i="1" l="1"/>
  <c r="M33" i="1"/>
  <c r="G32" i="1" l="1"/>
  <c r="G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8896532</author>
  </authors>
  <commentList>
    <comment ref="M1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la Renta del Año 1</t>
        </r>
      </text>
    </comment>
    <comment ref="N1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4"/>
            <color indexed="81"/>
            <rFont val="Tahoma"/>
            <family val="2"/>
          </rPr>
          <t>Introducir el porcentaje de incremento anual</t>
        </r>
      </text>
    </comment>
  </commentList>
</comments>
</file>

<file path=xl/sharedStrings.xml><?xml version="1.0" encoding="utf-8"?>
<sst xmlns="http://schemas.openxmlformats.org/spreadsheetml/2006/main" count="56" uniqueCount="55">
  <si>
    <t>HOJA DE OFERTA ECONÓMICA RENTA VARIABLE</t>
  </si>
  <si>
    <t>ESTACION</t>
  </si>
  <si>
    <t>ACTIVIDAD</t>
  </si>
  <si>
    <t>RENTA MÍNIMA GARANTIZADA TOTAL CONTRATO</t>
  </si>
  <si>
    <t>FIRMA Y SELLO EMPRESA OFERTANTE</t>
  </si>
  <si>
    <t>RENTA MINIMA GARANTIZADA ANUAL (*)</t>
  </si>
  <si>
    <t>AÑO 1</t>
  </si>
  <si>
    <t>AÑO 2</t>
  </si>
  <si>
    <t>AÑO 3</t>
  </si>
  <si>
    <t>AÑO 4</t>
  </si>
  <si>
    <t>AÑO 5</t>
  </si>
  <si>
    <t>AÑO 6</t>
  </si>
  <si>
    <t>AÑO 7</t>
  </si>
  <si>
    <t>TOTAL</t>
  </si>
  <si>
    <t>VAN</t>
  </si>
  <si>
    <t>OBSERVACIONES DEL ADIF:</t>
  </si>
  <si>
    <t>NOTA: A CUMPLIMENTAR ÚNICAMENTE LOS CAMPOS EN BLANCO</t>
  </si>
  <si>
    <t>AÑO 8</t>
  </si>
  <si>
    <t>AÑO 9</t>
  </si>
  <si>
    <t>AÑO 10</t>
  </si>
  <si>
    <t>INCREMENTO ANUAL</t>
  </si>
  <si>
    <t>RMGA con % incremento</t>
  </si>
  <si>
    <t>RENDONDEO VARIABLE OFERTADO</t>
  </si>
  <si>
    <t>RENDONDEO DECIMALES RMGA OFERTADA</t>
  </si>
  <si>
    <t>AÑO 11</t>
  </si>
  <si>
    <t>AÑO 12</t>
  </si>
  <si>
    <t>AÑO 13</t>
  </si>
  <si>
    <t>AÑO 14</t>
  </si>
  <si>
    <t>AÑO 15</t>
  </si>
  <si>
    <t>Nº LOCAL/ESPACIO</t>
  </si>
  <si>
    <r>
      <t>SUPERFICIE DEL LOCAL / TERRAZA M</t>
    </r>
    <r>
      <rPr>
        <b/>
        <vertAlign val="superscript"/>
        <sz val="16"/>
        <rFont val="Adif Fago No Regular"/>
      </rPr>
      <t>2</t>
    </r>
  </si>
  <si>
    <t>iva</t>
  </si>
  <si>
    <t>iva incluido</t>
  </si>
  <si>
    <t>renta minima</t>
  </si>
  <si>
    <t>lau</t>
  </si>
  <si>
    <t>MEDIA</t>
  </si>
  <si>
    <t xml:space="preserve">ADICIONAL </t>
  </si>
  <si>
    <t>Terraza</t>
  </si>
  <si>
    <t>fianza adicional</t>
  </si>
  <si>
    <t>fianz legal LAU</t>
  </si>
  <si>
    <t>VENTAS</t>
  </si>
  <si>
    <r>
      <t xml:space="preserve">VENTAS PREVISTAS </t>
    </r>
    <r>
      <rPr>
        <b/>
        <sz val="14"/>
        <color indexed="10"/>
        <rFont val="Adif Fago No Regular"/>
      </rPr>
      <t>(SOLO A EFECTOS DE VALORACIÓN DE LA OFERTA)</t>
    </r>
    <r>
      <rPr>
        <b/>
        <sz val="14"/>
        <rFont val="Adif Fago No Regular"/>
      </rPr>
      <t xml:space="preserve"> FIJADAS POR ADIF.</t>
    </r>
  </si>
  <si>
    <r>
      <t xml:space="preserve">RENTA ANUAL RESULTANTE </t>
    </r>
    <r>
      <rPr>
        <b/>
        <sz val="14"/>
        <color indexed="10"/>
        <rFont val="Adif Fago No Regular"/>
      </rPr>
      <t>(SOLO A EFECTOS DE VALORACIÓN DE LA OFERTA)</t>
    </r>
    <r>
      <rPr>
        <b/>
        <sz val="14"/>
        <rFont val="Adif Fago No Regular"/>
      </rPr>
      <t xml:space="preserve"> SEGÚN PORCENTAJE OFERTADO SOBRE VENTAS PREVISTAS </t>
    </r>
  </si>
  <si>
    <t>A los solos efectos de valoración de las ofertas económicas y para que el licitador pueda calcular el porcentaje de variable sobre ventas a ofertar, Adif ha fijado las ventas previstas durante los años de vigencia del contrato, estas ventas no se podrán modificar y serán sobre las realicen la simulación de ingresos con los que valorar la oferta económica</t>
  </si>
  <si>
    <t>Porcentaje VARIABLE  OFERTADO (**)</t>
  </si>
  <si>
    <t>PLIEGO DE CONDICIONES PARTICULARES                                                                             EXPEDIENTE Nº  2024-366-00015</t>
  </si>
  <si>
    <t>Local SAP nº 6384</t>
  </si>
  <si>
    <t>171,00 m2</t>
  </si>
  <si>
    <t>Espacio SAP nº 14918</t>
  </si>
  <si>
    <t>40,00 m²</t>
  </si>
  <si>
    <t>MÉRIDA</t>
  </si>
  <si>
    <t>Restauración/multitienda</t>
  </si>
  <si>
    <t>ANEJO 4.3  LOTE 3</t>
  </si>
  <si>
    <t xml:space="preserve">(*) Según lo definido en el punto 3.2 del C.C.P. </t>
  </si>
  <si>
    <r>
      <t>(**) Figurar el porcentaje de renta variable según lo definido en el punto 3.2 del C.C.P.  
       debiendo cumplir las condiciones siguientes:
       •</t>
    </r>
    <r>
      <rPr>
        <b/>
        <sz val="14"/>
        <color indexed="10"/>
        <rFont val="Adif Fago No Regular"/>
      </rPr>
      <t xml:space="preserve"> Para el primer año el licitador ofrecerá un porcentaje variable mínima del 3,5%.</t>
    </r>
    <r>
      <rPr>
        <b/>
        <sz val="14"/>
        <rFont val="Adif Fago No Regular"/>
      </rPr>
      <t xml:space="preserve">
       • Ser el mismo para todos los meses de cada año.
       • Ser igual o mayor al del año anterior.
       • No ser mayor en 2 puntos porcentuales al porcentaje ofrecido en el año anterior.
       • Estar expresado en un solo decimal.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</si>
</sst>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0.0%"/>
    <numFmt numFmtId="166" formatCode="#,##0.0\ &quot;€&quot;;\-#,##0.0\ &quot;€&quot;"/>
    <numFmt numFmtId="167" formatCode="#,##0\ &quot;€&quot;"/>
  </numFmts>
  <fonts count="29" x14ac:knownFonts="1">
    <font>
      <sz val="10"/>
      <name val="Arial"/>
    </font>
    <font>
      <b/>
      <sz val="24"/>
      <name val="Adif Fago No Regular"/>
    </font>
    <font>
      <sz val="10"/>
      <name val="Adif Fago No Regular"/>
    </font>
    <font>
      <b/>
      <sz val="18"/>
      <name val="Adif Fago No Regular"/>
    </font>
    <font>
      <b/>
      <sz val="22"/>
      <name val="Adif Fago No Regular"/>
    </font>
    <font>
      <sz val="22"/>
      <name val="Adif Fago No Regular"/>
    </font>
    <font>
      <b/>
      <sz val="16"/>
      <name val="Adif Fago No Regular"/>
    </font>
    <font>
      <b/>
      <vertAlign val="superscript"/>
      <sz val="16"/>
      <name val="Adif Fago No Regular"/>
    </font>
    <font>
      <b/>
      <sz val="14"/>
      <name val="Adif Fago No Regular"/>
    </font>
    <font>
      <sz val="12"/>
      <name val="Arial"/>
      <family val="2"/>
    </font>
    <font>
      <sz val="14"/>
      <name val="Adif Fago No Regular"/>
    </font>
    <font>
      <b/>
      <u/>
      <sz val="16"/>
      <name val="Adif Fago No Regular"/>
    </font>
    <font>
      <sz val="10"/>
      <color indexed="9"/>
      <name val="Adif Fago No Regular"/>
    </font>
    <font>
      <sz val="16"/>
      <name val="Adif Fago No Regular"/>
    </font>
    <font>
      <b/>
      <sz val="10"/>
      <name val="Adif Fago No Regula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10"/>
      <name val="Adif Fago No Regular"/>
    </font>
    <font>
      <b/>
      <sz val="26"/>
      <name val="Adif Fago No Regular"/>
    </font>
    <font>
      <b/>
      <sz val="9"/>
      <name val="Adif Fago No Regular"/>
    </font>
    <font>
      <b/>
      <sz val="11"/>
      <name val="Arial"/>
      <family val="2"/>
    </font>
    <font>
      <sz val="18"/>
      <name val="Arial"/>
      <family val="2"/>
    </font>
    <font>
      <sz val="9"/>
      <color indexed="81"/>
      <name val="Tahoma"/>
      <family val="2"/>
    </font>
    <font>
      <b/>
      <sz val="14"/>
      <color indexed="81"/>
      <name val="Tahoma"/>
      <family val="2"/>
    </font>
    <font>
      <b/>
      <sz val="14"/>
      <color indexed="10"/>
      <name val="Adif Fago No Regular"/>
    </font>
    <font>
      <sz val="10"/>
      <color theme="0"/>
      <name val="Arial"/>
      <family val="2"/>
    </font>
    <font>
      <sz val="11"/>
      <color rgb="FFFF0000"/>
      <name val="Adif Fago No Regular"/>
    </font>
    <font>
      <b/>
      <sz val="14"/>
      <color rgb="FFFF0000"/>
      <name val="Adif Fago No Regula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8" fontId="6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5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4" fontId="6" fillId="0" borderId="2" xfId="0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 applyAlignment="1">
      <alignment vertical="center"/>
    </xf>
    <xf numFmtId="4" fontId="6" fillId="4" borderId="6" xfId="0" applyNumberFormat="1" applyFont="1" applyFill="1" applyBorder="1" applyAlignment="1" applyProtection="1">
      <alignment horizontal="center" vertical="center" wrapText="1"/>
    </xf>
    <xf numFmtId="167" fontId="3" fillId="5" borderId="7" xfId="0" applyNumberFormat="1" applyFont="1" applyFill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/>
    </xf>
    <xf numFmtId="0" fontId="8" fillId="5" borderId="13" xfId="0" applyFont="1" applyFill="1" applyBorder="1" applyAlignment="1">
      <alignment horizontal="left" vertical="center"/>
    </xf>
    <xf numFmtId="0" fontId="8" fillId="5" borderId="14" xfId="0" applyFont="1" applyFill="1" applyBorder="1" applyAlignment="1">
      <alignment horizontal="left" vertical="center"/>
    </xf>
    <xf numFmtId="167" fontId="8" fillId="5" borderId="15" xfId="0" applyNumberFormat="1" applyFont="1" applyFill="1" applyBorder="1" applyAlignment="1">
      <alignment horizontal="center" vertical="center" wrapText="1"/>
    </xf>
    <xf numFmtId="10" fontId="26" fillId="6" borderId="0" xfId="0" applyNumberFormat="1" applyFont="1" applyFill="1"/>
    <xf numFmtId="10" fontId="17" fillId="6" borderId="0" xfId="0" applyNumberFormat="1" applyFont="1" applyFill="1"/>
    <xf numFmtId="167" fontId="8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7" fontId="8" fillId="5" borderId="16" xfId="0" applyNumberFormat="1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167" fontId="3" fillId="5" borderId="18" xfId="0" applyNumberFormat="1" applyFont="1" applyFill="1" applyBorder="1" applyAlignment="1">
      <alignment horizontal="center" vertical="center"/>
    </xf>
    <xf numFmtId="167" fontId="3" fillId="5" borderId="19" xfId="0" applyNumberFormat="1" applyFont="1" applyFill="1" applyBorder="1" applyAlignment="1">
      <alignment horizontal="center" vertical="center" wrapText="1"/>
    </xf>
    <xf numFmtId="165" fontId="18" fillId="0" borderId="0" xfId="0" applyNumberFormat="1" applyFont="1" applyFill="1" applyBorder="1" applyAlignment="1" applyProtection="1">
      <alignment horizontal="center" vertical="center" wrapText="1"/>
    </xf>
    <xf numFmtId="167" fontId="6" fillId="4" borderId="20" xfId="0" applyNumberFormat="1" applyFont="1" applyFill="1" applyBorder="1" applyAlignment="1" applyProtection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center" vertical="center" wrapText="1"/>
    </xf>
    <xf numFmtId="0" fontId="26" fillId="0" borderId="0" xfId="0" applyFont="1" applyProtection="1"/>
    <xf numFmtId="0" fontId="20" fillId="7" borderId="11" xfId="0" applyFont="1" applyFill="1" applyBorder="1" applyAlignment="1">
      <alignment horizontal="center" vertical="center" wrapText="1"/>
    </xf>
    <xf numFmtId="4" fontId="0" fillId="0" borderId="0" xfId="0" applyNumberFormat="1" applyAlignment="1"/>
    <xf numFmtId="4" fontId="0" fillId="0" borderId="0" xfId="0" applyNumberFormat="1" applyAlignment="1" applyProtection="1">
      <protection locked="0"/>
    </xf>
    <xf numFmtId="10" fontId="21" fillId="8" borderId="0" xfId="0" applyNumberFormat="1" applyFont="1" applyFill="1" applyAlignment="1" applyProtection="1">
      <alignment horizontal="center" vertical="center"/>
      <protection locked="0"/>
    </xf>
    <xf numFmtId="0" fontId="8" fillId="5" borderId="21" xfId="0" applyFont="1" applyFill="1" applyBorder="1" applyAlignment="1">
      <alignment horizontal="center" vertical="center"/>
    </xf>
    <xf numFmtId="167" fontId="8" fillId="5" borderId="15" xfId="0" applyNumberFormat="1" applyFont="1" applyFill="1" applyBorder="1" applyAlignment="1">
      <alignment horizontal="center" vertical="center"/>
    </xf>
    <xf numFmtId="167" fontId="8" fillId="0" borderId="15" xfId="0" applyNumberFormat="1" applyFont="1" applyFill="1" applyBorder="1" applyAlignment="1" applyProtection="1">
      <alignment horizontal="center" vertical="center"/>
      <protection locked="0"/>
    </xf>
    <xf numFmtId="165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/>
    <xf numFmtId="4" fontId="0" fillId="0" borderId="0" xfId="0" applyNumberFormat="1"/>
    <xf numFmtId="0" fontId="16" fillId="0" borderId="0" xfId="0" applyFont="1"/>
    <xf numFmtId="167" fontId="8" fillId="5" borderId="1" xfId="0" applyNumberFormat="1" applyFont="1" applyFill="1" applyBorder="1" applyAlignment="1">
      <alignment horizontal="center" vertical="center" wrapText="1"/>
    </xf>
    <xf numFmtId="167" fontId="8" fillId="5" borderId="24" xfId="0" applyNumberFormat="1" applyFont="1" applyFill="1" applyBorder="1" applyAlignment="1">
      <alignment horizontal="center" vertical="center"/>
    </xf>
    <xf numFmtId="167" fontId="8" fillId="5" borderId="25" xfId="0" applyNumberFormat="1" applyFont="1" applyFill="1" applyBorder="1" applyAlignment="1">
      <alignment horizontal="center" vertical="center" wrapText="1"/>
    </xf>
    <xf numFmtId="165" fontId="8" fillId="0" borderId="26" xfId="0" applyNumberFormat="1" applyFont="1" applyFill="1" applyBorder="1" applyAlignment="1" applyProtection="1">
      <alignment horizontal="center" vertical="center" wrapText="1"/>
      <protection locked="0"/>
    </xf>
    <xf numFmtId="165" fontId="8" fillId="0" borderId="27" xfId="0" applyNumberFormat="1" applyFont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>
      <alignment horizontal="center" vertical="center"/>
    </xf>
    <xf numFmtId="167" fontId="6" fillId="4" borderId="0" xfId="0" applyNumberFormat="1" applyFont="1" applyFill="1" applyBorder="1" applyAlignment="1" applyProtection="1">
      <alignment horizontal="center" vertical="center" wrapText="1"/>
    </xf>
    <xf numFmtId="167" fontId="6" fillId="4" borderId="0" xfId="0" applyNumberFormat="1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 wrapText="1"/>
    </xf>
    <xf numFmtId="167" fontId="28" fillId="5" borderId="1" xfId="0" applyNumberFormat="1" applyFont="1" applyFill="1" applyBorder="1" applyAlignment="1">
      <alignment horizontal="center" vertical="center" wrapText="1"/>
    </xf>
    <xf numFmtId="167" fontId="28" fillId="5" borderId="25" xfId="0" applyNumberFormat="1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/>
    </xf>
    <xf numFmtId="1" fontId="8" fillId="5" borderId="46" xfId="0" applyNumberFormat="1" applyFont="1" applyFill="1" applyBorder="1" applyAlignment="1">
      <alignment horizontal="center" vertical="center"/>
    </xf>
    <xf numFmtId="4" fontId="8" fillId="5" borderId="46" xfId="0" applyNumberFormat="1" applyFont="1" applyFill="1" applyBorder="1" applyAlignment="1">
      <alignment horizontal="center" vertical="center"/>
    </xf>
    <xf numFmtId="0" fontId="8" fillId="5" borderId="46" xfId="0" applyFont="1" applyFill="1" applyBorder="1" applyAlignment="1">
      <alignment horizontal="center" vertical="center"/>
    </xf>
    <xf numFmtId="0" fontId="4" fillId="5" borderId="31" xfId="0" applyFont="1" applyFill="1" applyBorder="1" applyAlignment="1" applyProtection="1">
      <alignment horizontal="center" vertical="center" wrapText="1"/>
    </xf>
    <xf numFmtId="0" fontId="4" fillId="5" borderId="34" xfId="0" applyFont="1" applyFill="1" applyBorder="1" applyAlignment="1" applyProtection="1">
      <alignment horizontal="center" vertical="center" wrapText="1"/>
    </xf>
    <xf numFmtId="0" fontId="5" fillId="0" borderId="34" xfId="0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4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167" fontId="8" fillId="5" borderId="22" xfId="0" applyNumberFormat="1" applyFont="1" applyFill="1" applyBorder="1" applyAlignment="1">
      <alignment horizontal="center" vertical="center" wrapText="1"/>
    </xf>
    <xf numFmtId="167" fontId="8" fillId="5" borderId="41" xfId="0" applyNumberFormat="1" applyFont="1" applyFill="1" applyBorder="1" applyAlignment="1">
      <alignment horizontal="center" vertical="center" wrapText="1"/>
    </xf>
    <xf numFmtId="167" fontId="8" fillId="5" borderId="42" xfId="0" applyNumberFormat="1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/>
    </xf>
    <xf numFmtId="0" fontId="8" fillId="5" borderId="29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30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3" xfId="0" applyFont="1" applyFill="1" applyBorder="1" applyAlignment="1" applyProtection="1">
      <alignment horizontal="center" vertical="center"/>
      <protection locked="0"/>
    </xf>
    <xf numFmtId="0" fontId="6" fillId="0" borderId="34" xfId="0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 applyProtection="1">
      <alignment horizontal="center" vertical="center"/>
      <protection locked="0"/>
    </xf>
    <xf numFmtId="0" fontId="6" fillId="4" borderId="36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left" vertical="center"/>
    </xf>
    <xf numFmtId="0" fontId="28" fillId="5" borderId="6" xfId="0" applyFont="1" applyFill="1" applyBorder="1" applyAlignment="1">
      <alignment horizontal="left" vertical="center" wrapText="1"/>
    </xf>
    <xf numFmtId="0" fontId="28" fillId="5" borderId="37" xfId="0" applyFont="1" applyFill="1" applyBorder="1" applyAlignment="1">
      <alignment horizontal="left" vertical="center" wrapText="1"/>
    </xf>
    <xf numFmtId="0" fontId="28" fillId="5" borderId="38" xfId="0" applyFont="1" applyFill="1" applyBorder="1" applyAlignment="1">
      <alignment horizontal="left" vertical="center" wrapText="1"/>
    </xf>
  </cellXfs>
  <cellStyles count="1">
    <cellStyle name="Normal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9072</xdr:rowOff>
    </xdr:from>
    <xdr:to>
      <xdr:col>2</xdr:col>
      <xdr:colOff>535209</xdr:colOff>
      <xdr:row>2</xdr:row>
      <xdr:rowOff>299357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CF83E2-D8A3-097A-4B80-2C25ED353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317501"/>
          <a:ext cx="1968495" cy="598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9"/>
  <sheetViews>
    <sheetView tabSelected="1" topLeftCell="A15" zoomScale="70" zoomScaleNormal="70" workbookViewId="0">
      <selection activeCell="W17" sqref="W17"/>
    </sheetView>
  </sheetViews>
  <sheetFormatPr baseColWidth="10" defaultRowHeight="12.5" x14ac:dyDescent="0.25"/>
  <cols>
    <col min="2" max="2" width="20.453125" customWidth="1"/>
    <col min="3" max="3" width="24.1796875" customWidth="1"/>
    <col min="4" max="4" width="33.1796875" customWidth="1"/>
    <col min="5" max="5" width="33" customWidth="1"/>
    <col min="6" max="6" width="37.08984375" customWidth="1"/>
    <col min="7" max="7" width="26.453125" customWidth="1"/>
    <col min="8" max="8" width="2.81640625" customWidth="1"/>
    <col min="9" max="9" width="10.90625" hidden="1" customWidth="1"/>
    <col min="10" max="10" width="11.54296875" hidden="1" customWidth="1"/>
    <col min="11" max="11" width="18.1796875" hidden="1" customWidth="1"/>
    <col min="12" max="12" width="12.54296875" hidden="1" customWidth="1"/>
    <col min="13" max="15" width="11.54296875" hidden="1" customWidth="1"/>
    <col min="16" max="16" width="23.6328125" hidden="1" customWidth="1"/>
    <col min="17" max="18" width="11.54296875" hidden="1" customWidth="1"/>
    <col min="19" max="22" width="0" hidden="1" customWidth="1"/>
  </cols>
  <sheetData>
    <row r="1" spans="1:16" ht="24" customHeight="1" x14ac:dyDescent="0.25">
      <c r="B1" s="12"/>
      <c r="C1" s="12"/>
      <c r="D1" s="12"/>
      <c r="E1" s="12"/>
      <c r="F1" s="12"/>
      <c r="G1" s="12"/>
    </row>
    <row r="2" spans="1:16" ht="24" customHeight="1" x14ac:dyDescent="0.25">
      <c r="B2" s="12"/>
      <c r="C2" s="12"/>
      <c r="D2" s="12"/>
      <c r="E2" s="12"/>
      <c r="F2" s="12"/>
      <c r="G2" s="12"/>
    </row>
    <row r="3" spans="1:16" ht="24" customHeight="1" x14ac:dyDescent="0.25">
      <c r="B3" s="12"/>
      <c r="C3" s="12"/>
      <c r="D3" s="12"/>
      <c r="E3" s="12"/>
      <c r="F3" s="12"/>
      <c r="G3" s="12"/>
    </row>
    <row r="4" spans="1:16" ht="24" customHeight="1" thickBot="1" x14ac:dyDescent="0.3">
      <c r="B4" s="12"/>
      <c r="C4" s="12"/>
      <c r="D4" s="12"/>
      <c r="E4" s="12"/>
      <c r="F4" s="12"/>
      <c r="G4" s="12"/>
    </row>
    <row r="5" spans="1:16" ht="66" customHeight="1" thickTop="1" x14ac:dyDescent="0.25">
      <c r="B5" s="12"/>
      <c r="C5" s="76" t="s">
        <v>0</v>
      </c>
      <c r="D5" s="77"/>
      <c r="E5" s="77"/>
      <c r="F5" s="78"/>
    </row>
    <row r="6" spans="1:16" ht="44.25" customHeight="1" thickBot="1" x14ac:dyDescent="0.3">
      <c r="B6" s="13"/>
      <c r="C6" s="79" t="s">
        <v>52</v>
      </c>
      <c r="D6" s="80"/>
      <c r="E6" s="80"/>
      <c r="F6" s="81"/>
    </row>
    <row r="7" spans="1:16" ht="19.5" customHeight="1" thickTop="1" thickBot="1" x14ac:dyDescent="0.3">
      <c r="B7" s="14"/>
      <c r="C7" s="14"/>
      <c r="D7" s="14"/>
      <c r="E7" s="14"/>
      <c r="F7" s="14"/>
      <c r="G7" s="14"/>
    </row>
    <row r="8" spans="1:16" ht="60.75" customHeight="1" thickTop="1" thickBot="1" x14ac:dyDescent="0.3">
      <c r="B8" s="70" t="s">
        <v>45</v>
      </c>
      <c r="C8" s="71"/>
      <c r="D8" s="72"/>
      <c r="E8" s="72"/>
      <c r="F8" s="72"/>
      <c r="G8" s="73"/>
    </row>
    <row r="9" spans="1:16" ht="20.149999999999999" customHeight="1" thickTop="1" thickBot="1" x14ac:dyDescent="0.3">
      <c r="B9" s="1"/>
      <c r="C9" s="1"/>
      <c r="D9" s="1"/>
      <c r="E9" s="1"/>
      <c r="F9" s="1"/>
      <c r="G9" s="1"/>
    </row>
    <row r="10" spans="1:16" ht="84" customHeight="1" thickTop="1" x14ac:dyDescent="0.25">
      <c r="B10" s="74" t="s">
        <v>1</v>
      </c>
      <c r="C10" s="75"/>
      <c r="D10" s="18" t="s">
        <v>29</v>
      </c>
      <c r="E10" s="18" t="s">
        <v>30</v>
      </c>
      <c r="F10" s="18" t="s">
        <v>2</v>
      </c>
      <c r="G10" s="19" t="s">
        <v>3</v>
      </c>
    </row>
    <row r="11" spans="1:16" ht="20.149999999999999" customHeight="1" x14ac:dyDescent="0.35">
      <c r="B11" s="86" t="s">
        <v>50</v>
      </c>
      <c r="C11" s="87"/>
      <c r="D11" s="66" t="s">
        <v>46</v>
      </c>
      <c r="E11" s="66" t="s">
        <v>47</v>
      </c>
      <c r="F11" s="66" t="s">
        <v>51</v>
      </c>
      <c r="G11" s="83">
        <f>+C33</f>
        <v>31386.637623361352</v>
      </c>
      <c r="H11" s="2"/>
      <c r="I11" s="2"/>
      <c r="J11" s="2"/>
      <c r="K11" s="2"/>
      <c r="L11" s="2"/>
      <c r="M11" s="2"/>
      <c r="N11" s="2"/>
      <c r="O11" s="2"/>
      <c r="P11" s="2"/>
    </row>
    <row r="12" spans="1:16" ht="20.149999999999999" customHeight="1" x14ac:dyDescent="0.35">
      <c r="B12" s="88"/>
      <c r="C12" s="89"/>
      <c r="D12" s="66" t="s">
        <v>48</v>
      </c>
      <c r="E12" s="66" t="s">
        <v>49</v>
      </c>
      <c r="F12" s="66" t="s">
        <v>37</v>
      </c>
      <c r="G12" s="84"/>
      <c r="H12" s="2"/>
      <c r="I12" s="2"/>
      <c r="J12" s="2"/>
      <c r="K12" s="2"/>
      <c r="L12" s="2"/>
      <c r="M12" s="2"/>
      <c r="N12" s="2"/>
      <c r="O12" s="2"/>
      <c r="P12" s="2"/>
    </row>
    <row r="13" spans="1:16" ht="20.149999999999999" customHeight="1" thickBot="1" x14ac:dyDescent="0.4">
      <c r="B13" s="90"/>
      <c r="C13" s="91"/>
      <c r="D13" s="67"/>
      <c r="E13" s="68"/>
      <c r="F13" s="69"/>
      <c r="G13" s="85"/>
      <c r="H13" s="2"/>
      <c r="I13" s="2"/>
      <c r="J13" s="2"/>
      <c r="K13" s="2"/>
      <c r="L13" s="2"/>
      <c r="M13" s="2"/>
      <c r="N13" s="2"/>
      <c r="O13" s="2"/>
      <c r="P13" s="2"/>
    </row>
    <row r="14" spans="1:16" ht="20.149999999999999" customHeight="1" thickTop="1" thickBot="1" x14ac:dyDescent="0.3">
      <c r="B14" s="15"/>
      <c r="C14" s="15"/>
      <c r="D14" s="15"/>
      <c r="E14" s="13"/>
      <c r="F14" s="13"/>
      <c r="G14" s="13"/>
    </row>
    <row r="15" spans="1:16" ht="85.5" customHeight="1" thickTop="1" thickBot="1" x14ac:dyDescent="0.3">
      <c r="B15" s="96" t="s">
        <v>4</v>
      </c>
      <c r="C15" s="97"/>
      <c r="D15" s="98"/>
      <c r="E15" s="99"/>
      <c r="F15" s="99"/>
      <c r="G15" s="100"/>
    </row>
    <row r="16" spans="1:16" ht="13.5" thickTop="1" thickBot="1" x14ac:dyDescent="0.3">
      <c r="A16" s="43">
        <v>0.02</v>
      </c>
      <c r="B16" s="4">
        <v>0.03</v>
      </c>
      <c r="C16" s="5"/>
      <c r="D16" s="13"/>
      <c r="E16" s="13"/>
      <c r="F16" s="13"/>
      <c r="G16" s="12"/>
    </row>
    <row r="17" spans="2:16" ht="109.4" customHeight="1" thickTop="1" thickBot="1" x14ac:dyDescent="0.3">
      <c r="B17" s="25"/>
      <c r="C17" s="26" t="s">
        <v>5</v>
      </c>
      <c r="D17" s="26" t="s">
        <v>41</v>
      </c>
      <c r="E17" s="26" t="s">
        <v>42</v>
      </c>
      <c r="F17" s="27" t="s">
        <v>44</v>
      </c>
      <c r="G17" s="3"/>
      <c r="K17" s="44" t="s">
        <v>23</v>
      </c>
      <c r="L17" s="44" t="s">
        <v>22</v>
      </c>
      <c r="M17" s="44" t="s">
        <v>21</v>
      </c>
      <c r="N17" s="44" t="s">
        <v>20</v>
      </c>
      <c r="O17" s="63" t="s">
        <v>40</v>
      </c>
    </row>
    <row r="18" spans="2:16" ht="35.15" customHeight="1" thickBot="1" x14ac:dyDescent="0.3">
      <c r="B18" s="23" t="s">
        <v>6</v>
      </c>
      <c r="C18" s="36">
        <f>IF(M18&lt;&gt;"",ROUNDUP(M18,0),"")</f>
        <v>3000</v>
      </c>
      <c r="D18" s="64">
        <f>O18</f>
        <v>100000</v>
      </c>
      <c r="E18" s="55" t="str">
        <f>IF(F18&lt;&gt;"",ROUNDUP(K18,2),IF(F18="",""))</f>
        <v/>
      </c>
      <c r="F18" s="59"/>
      <c r="G18" s="40" t="str">
        <f>IF(F18&lt;3.5%," % INFERIOR MÍNIMO EXIGIDO, VER OBSERVACIONES",IF(E18=C18,"se aplica la renta mínima garantizada",""))</f>
        <v xml:space="preserve"> % INFERIOR MÍNIMO EXIGIDO, VER OBSERVACIONES</v>
      </c>
      <c r="K18" s="31" t="str">
        <f>IF(F18&lt;&gt;"",IF(((D18*0.8)*L18)&gt;=C18,(D18*0.8)*L18,C18),IF(F18="",""))</f>
        <v/>
      </c>
      <c r="L18" s="33">
        <f>IF(F18&lt;3.5%&gt;"",ROUND(F18,3),"")</f>
        <v>0</v>
      </c>
      <c r="M18" s="46">
        <v>3000</v>
      </c>
      <c r="N18" s="47">
        <v>0.01</v>
      </c>
      <c r="O18" s="53">
        <v>100000</v>
      </c>
      <c r="P18" s="56">
        <f>+O18</f>
        <v>100000</v>
      </c>
    </row>
    <row r="19" spans="2:16" ht="35.15" customHeight="1" thickBot="1" x14ac:dyDescent="0.3">
      <c r="B19" s="24" t="s">
        <v>7</v>
      </c>
      <c r="C19" s="56">
        <f>C18*1.01</f>
        <v>3030</v>
      </c>
      <c r="D19" s="65">
        <f>P19</f>
        <v>101000</v>
      </c>
      <c r="E19" s="57" t="str">
        <f t="shared" ref="E19:E32" si="0">IF(F19&lt;&gt;"",ROUNDUP(K19,2),IF(F19="",""))</f>
        <v/>
      </c>
      <c r="F19" s="58"/>
      <c r="G19" s="40" t="str">
        <f>IF(OR(F19&gt;F18+2/100,F19&lt;F18),"DIFERENCIA % NO PERMITIDA, VER OBSERVACIONES",IF(E19=C19,"se aplica la renta mínima garantizada",""))</f>
        <v/>
      </c>
      <c r="K19" s="31" t="str">
        <f t="shared" ref="K19:K32" si="1">IF(F19&lt;&gt;"",IF(((D19*0.8)*L19)&gt;=C19,(D19*0.8)*L19,C19),IF(F19="",""))</f>
        <v/>
      </c>
      <c r="L19" s="33" t="str">
        <f t="shared" ref="L19:L32" si="2">IF(F19&lt;&gt;"",ROUND(F19,3),"")</f>
        <v/>
      </c>
      <c r="M19" s="45">
        <f t="shared" ref="M19:M27" si="3">+IF(M18&lt;&gt;"",M18*(1+$N$18),"")</f>
        <v>3030</v>
      </c>
      <c r="O19" s="45">
        <f t="shared" ref="O19:O27" si="4">+IF(O18&lt;&gt;"",O18*(1+$N$18),"")</f>
        <v>101000</v>
      </c>
      <c r="P19" s="56">
        <f>IF(O19&lt;&gt;"",ROUNDUP(O19,0),"")</f>
        <v>101000</v>
      </c>
    </row>
    <row r="20" spans="2:16" ht="35.15" customHeight="1" thickBot="1" x14ac:dyDescent="0.3">
      <c r="B20" s="24" t="s">
        <v>8</v>
      </c>
      <c r="C20" s="56">
        <f t="shared" ref="C20:C27" si="5">C19*1.01</f>
        <v>3060.3</v>
      </c>
      <c r="D20" s="65">
        <f t="shared" ref="D20:D27" si="6">P20</f>
        <v>102010</v>
      </c>
      <c r="E20" s="57" t="str">
        <f t="shared" si="0"/>
        <v/>
      </c>
      <c r="F20" s="58"/>
      <c r="G20" s="40" t="str">
        <f t="shared" ref="G20:G32" si="7">IF(OR(F20&gt;F19+2/100,F20&lt;F19),"DIFERENCIA % NO PERMITIDA, VER OBSERVACIONES",IF(E20=C20,"se aplica la renta mínima garantizada",""))</f>
        <v/>
      </c>
      <c r="K20" s="31" t="str">
        <f t="shared" si="1"/>
        <v/>
      </c>
      <c r="L20" s="33" t="str">
        <f t="shared" si="2"/>
        <v/>
      </c>
      <c r="M20" s="45">
        <f t="shared" si="3"/>
        <v>3060.3</v>
      </c>
      <c r="O20" s="45">
        <f t="shared" si="4"/>
        <v>102010</v>
      </c>
      <c r="P20" s="56">
        <f t="shared" ref="P20:P32" si="8">IF(O20&lt;&gt;"",ROUNDUP(O20,0),"")</f>
        <v>102010</v>
      </c>
    </row>
    <row r="21" spans="2:16" ht="35.15" customHeight="1" thickBot="1" x14ac:dyDescent="0.3">
      <c r="B21" s="24" t="s">
        <v>9</v>
      </c>
      <c r="C21" s="56">
        <f t="shared" si="5"/>
        <v>3090.9030000000002</v>
      </c>
      <c r="D21" s="65">
        <f t="shared" si="6"/>
        <v>103031</v>
      </c>
      <c r="E21" s="57" t="str">
        <f t="shared" si="0"/>
        <v/>
      </c>
      <c r="F21" s="58"/>
      <c r="G21" s="40" t="str">
        <f t="shared" si="7"/>
        <v/>
      </c>
      <c r="K21" s="31" t="str">
        <f t="shared" si="1"/>
        <v/>
      </c>
      <c r="L21" s="33" t="str">
        <f t="shared" si="2"/>
        <v/>
      </c>
      <c r="M21" s="45">
        <f t="shared" si="3"/>
        <v>3090.9030000000002</v>
      </c>
      <c r="O21" s="45">
        <f t="shared" si="4"/>
        <v>103030.1</v>
      </c>
      <c r="P21" s="56">
        <f t="shared" si="8"/>
        <v>103031</v>
      </c>
    </row>
    <row r="22" spans="2:16" ht="35.15" customHeight="1" thickBot="1" x14ac:dyDescent="0.3">
      <c r="B22" s="24" t="s">
        <v>10</v>
      </c>
      <c r="C22" s="56">
        <f t="shared" si="5"/>
        <v>3121.8120300000005</v>
      </c>
      <c r="D22" s="65">
        <f t="shared" si="6"/>
        <v>104061</v>
      </c>
      <c r="E22" s="57" t="str">
        <f t="shared" si="0"/>
        <v/>
      </c>
      <c r="F22" s="58"/>
      <c r="G22" s="40" t="str">
        <f t="shared" si="7"/>
        <v/>
      </c>
      <c r="K22" s="31" t="str">
        <f t="shared" si="1"/>
        <v/>
      </c>
      <c r="L22" s="33" t="str">
        <f t="shared" si="2"/>
        <v/>
      </c>
      <c r="M22" s="45">
        <f t="shared" si="3"/>
        <v>3121.8120300000005</v>
      </c>
      <c r="O22" s="45">
        <f t="shared" si="4"/>
        <v>104060.40100000001</v>
      </c>
      <c r="P22" s="56">
        <f t="shared" si="8"/>
        <v>104061</v>
      </c>
    </row>
    <row r="23" spans="2:16" ht="35.15" customHeight="1" thickBot="1" x14ac:dyDescent="0.3">
      <c r="B23" s="24" t="s">
        <v>11</v>
      </c>
      <c r="C23" s="56">
        <f t="shared" si="5"/>
        <v>3153.0301503000005</v>
      </c>
      <c r="D23" s="65">
        <f t="shared" si="6"/>
        <v>105102</v>
      </c>
      <c r="E23" s="57" t="str">
        <f t="shared" si="0"/>
        <v/>
      </c>
      <c r="F23" s="58"/>
      <c r="G23" s="40" t="str">
        <f t="shared" si="7"/>
        <v/>
      </c>
      <c r="K23" s="31" t="str">
        <f t="shared" si="1"/>
        <v/>
      </c>
      <c r="L23" s="33" t="str">
        <f t="shared" si="2"/>
        <v/>
      </c>
      <c r="M23" s="45">
        <f t="shared" si="3"/>
        <v>3153.0301503000005</v>
      </c>
      <c r="O23" s="45">
        <f t="shared" si="4"/>
        <v>105101.00501000001</v>
      </c>
      <c r="P23" s="56">
        <f t="shared" si="8"/>
        <v>105102</v>
      </c>
    </row>
    <row r="24" spans="2:16" ht="35.15" customHeight="1" thickBot="1" x14ac:dyDescent="0.3">
      <c r="B24" s="24" t="s">
        <v>12</v>
      </c>
      <c r="C24" s="56">
        <f t="shared" si="5"/>
        <v>3184.5604518030004</v>
      </c>
      <c r="D24" s="65">
        <f t="shared" si="6"/>
        <v>106153</v>
      </c>
      <c r="E24" s="57" t="str">
        <f t="shared" si="0"/>
        <v/>
      </c>
      <c r="F24" s="58"/>
      <c r="G24" s="40" t="str">
        <f t="shared" si="7"/>
        <v/>
      </c>
      <c r="K24" s="31" t="str">
        <f t="shared" si="1"/>
        <v/>
      </c>
      <c r="L24" s="33" t="str">
        <f t="shared" si="2"/>
        <v/>
      </c>
      <c r="M24" s="45">
        <f t="shared" si="3"/>
        <v>3184.5604518030004</v>
      </c>
      <c r="N24" s="45"/>
      <c r="O24" s="45">
        <f t="shared" si="4"/>
        <v>106152.01506010001</v>
      </c>
      <c r="P24" s="56">
        <f t="shared" si="8"/>
        <v>106153</v>
      </c>
    </row>
    <row r="25" spans="2:16" ht="35.15" customHeight="1" thickBot="1" x14ac:dyDescent="0.3">
      <c r="B25" s="24" t="s">
        <v>17</v>
      </c>
      <c r="C25" s="56">
        <f t="shared" si="5"/>
        <v>3216.4060563210305</v>
      </c>
      <c r="D25" s="65">
        <f t="shared" si="6"/>
        <v>107214</v>
      </c>
      <c r="E25" s="57" t="str">
        <f t="shared" si="0"/>
        <v/>
      </c>
      <c r="F25" s="58"/>
      <c r="G25" s="40" t="str">
        <f t="shared" si="7"/>
        <v/>
      </c>
      <c r="K25" s="31" t="str">
        <f t="shared" si="1"/>
        <v/>
      </c>
      <c r="L25" s="33" t="str">
        <f t="shared" si="2"/>
        <v/>
      </c>
      <c r="M25" s="45">
        <f t="shared" si="3"/>
        <v>3216.4060563210305</v>
      </c>
      <c r="O25" s="45">
        <f t="shared" si="4"/>
        <v>107213.53521070101</v>
      </c>
      <c r="P25" s="56">
        <f t="shared" si="8"/>
        <v>107214</v>
      </c>
    </row>
    <row r="26" spans="2:16" ht="35.15" customHeight="1" thickBot="1" x14ac:dyDescent="0.3">
      <c r="B26" s="24" t="s">
        <v>18</v>
      </c>
      <c r="C26" s="56">
        <f t="shared" si="5"/>
        <v>3248.5701168842406</v>
      </c>
      <c r="D26" s="65">
        <f t="shared" si="6"/>
        <v>108286</v>
      </c>
      <c r="E26" s="57" t="str">
        <f t="shared" si="0"/>
        <v/>
      </c>
      <c r="F26" s="58"/>
      <c r="G26" s="40" t="str">
        <f t="shared" si="7"/>
        <v/>
      </c>
      <c r="K26" s="31" t="str">
        <f t="shared" si="1"/>
        <v/>
      </c>
      <c r="L26" s="33" t="str">
        <f t="shared" si="2"/>
        <v/>
      </c>
      <c r="M26" s="45">
        <f t="shared" si="3"/>
        <v>3248.5701168842406</v>
      </c>
      <c r="O26" s="45">
        <f t="shared" si="4"/>
        <v>108285.67056280802</v>
      </c>
      <c r="P26" s="56">
        <f t="shared" si="8"/>
        <v>108286</v>
      </c>
    </row>
    <row r="27" spans="2:16" ht="35.15" customHeight="1" thickBot="1" x14ac:dyDescent="0.3">
      <c r="B27" s="24" t="s">
        <v>19</v>
      </c>
      <c r="C27" s="56">
        <f t="shared" si="5"/>
        <v>3281.0558180530829</v>
      </c>
      <c r="D27" s="65">
        <f t="shared" si="6"/>
        <v>109369</v>
      </c>
      <c r="E27" s="57" t="str">
        <f t="shared" si="0"/>
        <v/>
      </c>
      <c r="F27" s="58"/>
      <c r="G27" s="40" t="str">
        <f t="shared" si="7"/>
        <v/>
      </c>
      <c r="K27" s="31" t="str">
        <f t="shared" si="1"/>
        <v/>
      </c>
      <c r="L27" s="33" t="str">
        <f t="shared" si="2"/>
        <v/>
      </c>
      <c r="M27" s="45">
        <f t="shared" si="3"/>
        <v>3281.0558180530829</v>
      </c>
      <c r="O27" s="45">
        <f t="shared" si="4"/>
        <v>109368.52726843611</v>
      </c>
      <c r="P27" s="56">
        <f t="shared" si="8"/>
        <v>109369</v>
      </c>
    </row>
    <row r="28" spans="2:16" ht="35.15" hidden="1" customHeight="1" thickBot="1" x14ac:dyDescent="0.3">
      <c r="B28" s="48" t="s">
        <v>24</v>
      </c>
      <c r="C28" s="49">
        <f t="shared" ref="C28:C32" si="9">IF(M28&lt;&gt;"",ROUNDUP(M28,0),"")</f>
        <v>3314</v>
      </c>
      <c r="D28" s="50"/>
      <c r="E28" s="31" t="str">
        <f t="shared" si="0"/>
        <v/>
      </c>
      <c r="F28" s="51"/>
      <c r="G28" s="40" t="str">
        <f t="shared" si="7"/>
        <v/>
      </c>
      <c r="K28" s="31" t="str">
        <f t="shared" si="1"/>
        <v/>
      </c>
      <c r="L28" s="33" t="str">
        <f t="shared" si="2"/>
        <v/>
      </c>
      <c r="M28" s="45">
        <f t="shared" ref="M28:M32" si="10">+IF(M27&lt;&gt;"",M27*(1+$N$18),"")</f>
        <v>3313.8663762336137</v>
      </c>
      <c r="P28" s="56" t="str">
        <f t="shared" si="8"/>
        <v/>
      </c>
    </row>
    <row r="29" spans="2:16" ht="35.15" hidden="1" customHeight="1" thickBot="1" x14ac:dyDescent="0.3">
      <c r="B29" s="48" t="s">
        <v>25</v>
      </c>
      <c r="C29" s="49">
        <f t="shared" si="9"/>
        <v>3348</v>
      </c>
      <c r="D29" s="50"/>
      <c r="E29" s="31" t="str">
        <f t="shared" si="0"/>
        <v/>
      </c>
      <c r="F29" s="51"/>
      <c r="G29" s="40" t="str">
        <f t="shared" si="7"/>
        <v/>
      </c>
      <c r="K29" s="31" t="str">
        <f t="shared" si="1"/>
        <v/>
      </c>
      <c r="L29" s="33" t="str">
        <f t="shared" si="2"/>
        <v/>
      </c>
      <c r="M29" s="45">
        <f t="shared" si="10"/>
        <v>3347.00503999595</v>
      </c>
      <c r="P29" s="56" t="str">
        <f t="shared" si="8"/>
        <v/>
      </c>
    </row>
    <row r="30" spans="2:16" ht="35.15" hidden="1" customHeight="1" thickBot="1" x14ac:dyDescent="0.3">
      <c r="B30" s="48" t="s">
        <v>26</v>
      </c>
      <c r="C30" s="49">
        <f t="shared" si="9"/>
        <v>3381</v>
      </c>
      <c r="D30" s="50"/>
      <c r="E30" s="31" t="str">
        <f t="shared" si="0"/>
        <v/>
      </c>
      <c r="F30" s="51"/>
      <c r="G30" s="40" t="str">
        <f t="shared" si="7"/>
        <v/>
      </c>
      <c r="K30" s="31" t="str">
        <f t="shared" si="1"/>
        <v/>
      </c>
      <c r="L30" s="33" t="str">
        <f t="shared" si="2"/>
        <v/>
      </c>
      <c r="M30" s="45">
        <f t="shared" si="10"/>
        <v>3380.4750903959098</v>
      </c>
      <c r="P30" s="56" t="str">
        <f t="shared" si="8"/>
        <v/>
      </c>
    </row>
    <row r="31" spans="2:16" ht="35.15" hidden="1" customHeight="1" thickBot="1" x14ac:dyDescent="0.3">
      <c r="B31" s="48" t="s">
        <v>27</v>
      </c>
      <c r="C31" s="49">
        <f t="shared" si="9"/>
        <v>3415</v>
      </c>
      <c r="D31" s="50"/>
      <c r="E31" s="31" t="str">
        <f t="shared" si="0"/>
        <v/>
      </c>
      <c r="F31" s="51"/>
      <c r="G31" s="40" t="str">
        <f t="shared" si="7"/>
        <v/>
      </c>
      <c r="K31" s="31" t="str">
        <f t="shared" si="1"/>
        <v/>
      </c>
      <c r="L31" s="33" t="str">
        <f t="shared" si="2"/>
        <v/>
      </c>
      <c r="M31" s="45">
        <f t="shared" si="10"/>
        <v>3414.2798412998691</v>
      </c>
      <c r="P31" s="56" t="str">
        <f t="shared" si="8"/>
        <v/>
      </c>
    </row>
    <row r="32" spans="2:16" ht="35.15" hidden="1" customHeight="1" thickBot="1" x14ac:dyDescent="0.3">
      <c r="B32" s="48" t="s">
        <v>28</v>
      </c>
      <c r="C32" s="49">
        <f t="shared" si="9"/>
        <v>3449</v>
      </c>
      <c r="D32" s="50"/>
      <c r="E32" s="31" t="str">
        <f t="shared" si="0"/>
        <v/>
      </c>
      <c r="F32" s="51"/>
      <c r="G32" s="40" t="str">
        <f t="shared" si="7"/>
        <v/>
      </c>
      <c r="K32" s="31" t="str">
        <f t="shared" si="1"/>
        <v/>
      </c>
      <c r="L32" s="33" t="str">
        <f t="shared" si="2"/>
        <v/>
      </c>
      <c r="M32" s="45">
        <f t="shared" si="10"/>
        <v>3448.4226397128677</v>
      </c>
      <c r="P32" s="56" t="str">
        <f t="shared" si="8"/>
        <v/>
      </c>
    </row>
    <row r="33" spans="2:16" ht="101.25" customHeight="1" thickTop="1" thickBot="1" x14ac:dyDescent="0.3">
      <c r="B33" s="37" t="s">
        <v>13</v>
      </c>
      <c r="C33" s="38">
        <f>IF(C18&lt;&gt;"",SUM(C18:C27),"")</f>
        <v>31386.637623361352</v>
      </c>
      <c r="D33" s="22">
        <f>IF(D18&lt;&gt;"",SUM(D18:D27),"")</f>
        <v>1046226</v>
      </c>
      <c r="E33" s="39">
        <f>SUM(E18:E27)</f>
        <v>0</v>
      </c>
      <c r="F33" s="20"/>
      <c r="G33" s="6"/>
      <c r="K33" s="34"/>
      <c r="L33" s="32">
        <f>ROUND(F33,3)</f>
        <v>0</v>
      </c>
      <c r="M33" s="53">
        <f>SUM(M18:M32)</f>
        <v>48290.686610999554</v>
      </c>
      <c r="O33" s="53">
        <f>SUM(O18:O32)</f>
        <v>1046221.2541120453</v>
      </c>
      <c r="P33" s="56">
        <f>SUM(P18:P32)</f>
        <v>1046226</v>
      </c>
    </row>
    <row r="34" spans="2:16" ht="44.25" hidden="1" customHeight="1" thickTop="1" thickBot="1" x14ac:dyDescent="0.3">
      <c r="B34" s="7"/>
      <c r="C34" s="101" t="s">
        <v>14</v>
      </c>
      <c r="D34" s="101"/>
      <c r="E34" s="21" t="e">
        <f>+IF(D18&lt;&gt;"",NPV($B$16,E19:E27)+E18,"")</f>
        <v>#VALUE!</v>
      </c>
      <c r="F34" s="17"/>
      <c r="G34" s="7"/>
      <c r="K34" s="35"/>
      <c r="L34" s="32">
        <f>ROUND(F34,3)</f>
        <v>0</v>
      </c>
    </row>
    <row r="35" spans="2:16" ht="44.25" hidden="1" customHeight="1" thickTop="1" thickBot="1" x14ac:dyDescent="0.3">
      <c r="B35" s="7"/>
      <c r="C35" s="82" t="s">
        <v>14</v>
      </c>
      <c r="D35" s="82"/>
      <c r="E35" s="41" t="str">
        <f>IF(E18&lt;&gt;"",NPV($A$16,E19,E20,E21,E22,E23,E24,E25,E26,E27,E28,E29,E30,E31,E32)+E18,"")</f>
        <v/>
      </c>
      <c r="F35" s="42"/>
      <c r="G35" s="7"/>
      <c r="K35" s="35"/>
      <c r="L35" s="32"/>
    </row>
    <row r="36" spans="2:16" ht="44.25" hidden="1" customHeight="1" thickTop="1" x14ac:dyDescent="0.25">
      <c r="B36" s="7" t="s">
        <v>38</v>
      </c>
      <c r="C36" s="62">
        <f>AVERAGE(C18:C25)</f>
        <v>3107.1264610530038</v>
      </c>
      <c r="D36" s="60"/>
      <c r="E36" s="61"/>
      <c r="F36" s="42"/>
      <c r="G36" s="7"/>
      <c r="K36" s="35"/>
      <c r="L36" s="32"/>
    </row>
    <row r="37" spans="2:16" ht="33" hidden="1" customHeight="1" x14ac:dyDescent="0.25">
      <c r="B37" s="13" t="s">
        <v>39</v>
      </c>
      <c r="C37" s="13">
        <f>+C18/6</f>
        <v>500</v>
      </c>
      <c r="D37" s="8"/>
      <c r="E37" s="13"/>
      <c r="F37" s="13"/>
      <c r="G37" s="13"/>
      <c r="K37" s="35"/>
      <c r="L37" s="32">
        <f>ROUND(F37,3)</f>
        <v>0</v>
      </c>
    </row>
    <row r="38" spans="2:16" ht="33" customHeight="1" thickTop="1" thickBot="1" x14ac:dyDescent="0.3">
      <c r="B38" s="13"/>
      <c r="C38" s="13"/>
      <c r="D38" s="8"/>
      <c r="E38" s="13"/>
      <c r="F38" s="13"/>
      <c r="G38" s="13"/>
      <c r="K38" s="35"/>
      <c r="L38" s="32"/>
    </row>
    <row r="39" spans="2:16" s="12" customFormat="1" ht="20" thickTop="1" x14ac:dyDescent="0.25">
      <c r="B39" s="28" t="s">
        <v>15</v>
      </c>
      <c r="C39" s="29"/>
      <c r="D39" s="29"/>
      <c r="E39" s="29"/>
      <c r="F39" s="29"/>
      <c r="G39" s="30"/>
    </row>
    <row r="40" spans="2:16" s="12" customFormat="1" ht="37.5" customHeight="1" x14ac:dyDescent="0.25">
      <c r="B40" s="93" t="s">
        <v>53</v>
      </c>
      <c r="C40" s="94"/>
      <c r="D40" s="94"/>
      <c r="E40" s="94"/>
      <c r="F40" s="94"/>
      <c r="G40" s="95"/>
    </row>
    <row r="41" spans="2:16" s="12" customFormat="1" ht="134.15" customHeight="1" x14ac:dyDescent="0.25">
      <c r="B41" s="93" t="s">
        <v>54</v>
      </c>
      <c r="C41" s="94"/>
      <c r="D41" s="94"/>
      <c r="E41" s="94"/>
      <c r="F41" s="94"/>
      <c r="G41" s="95"/>
    </row>
    <row r="42" spans="2:16" s="12" customFormat="1" ht="61" customHeight="1" thickBot="1" x14ac:dyDescent="0.3">
      <c r="B42" s="103" t="s">
        <v>43</v>
      </c>
      <c r="C42" s="104"/>
      <c r="D42" s="104"/>
      <c r="E42" s="104"/>
      <c r="F42" s="104"/>
      <c r="G42" s="105"/>
    </row>
    <row r="43" spans="2:16" s="12" customFormat="1" ht="33" customHeight="1" thickTop="1" x14ac:dyDescent="0.25"/>
    <row r="44" spans="2:16" ht="27.75" hidden="1" customHeight="1" x14ac:dyDescent="0.25">
      <c r="B44" s="16"/>
      <c r="C44" s="16"/>
      <c r="D44" s="16"/>
      <c r="E44" s="16"/>
      <c r="F44" s="16"/>
      <c r="G44" s="16"/>
    </row>
    <row r="45" spans="2:16" ht="26.25" hidden="1" customHeight="1" x14ac:dyDescent="0.25">
      <c r="B45" s="102" t="s">
        <v>16</v>
      </c>
      <c r="C45" s="102"/>
      <c r="D45" s="102"/>
      <c r="E45" s="102"/>
      <c r="F45" s="102"/>
      <c r="G45" s="102"/>
    </row>
    <row r="46" spans="2:16" ht="15" hidden="1" customHeight="1" x14ac:dyDescent="0.35">
      <c r="B46" s="9"/>
      <c r="C46" s="9"/>
      <c r="D46" s="9"/>
      <c r="E46" s="10"/>
      <c r="F46" s="10"/>
      <c r="G46" s="10"/>
    </row>
    <row r="47" spans="2:16" ht="7.5" hidden="1" customHeight="1" x14ac:dyDescent="0.25"/>
    <row r="48" spans="2:16" ht="15" hidden="1" customHeight="1" x14ac:dyDescent="0.3">
      <c r="B48" s="92"/>
      <c r="C48" s="92"/>
      <c r="D48" s="92"/>
      <c r="E48" s="92"/>
      <c r="F48" s="11"/>
      <c r="G48" s="11"/>
    </row>
    <row r="49" spans="1:4" ht="17.149999999999999" hidden="1" customHeight="1" x14ac:dyDescent="0.25">
      <c r="B49" s="54" t="s">
        <v>33</v>
      </c>
      <c r="C49" s="54" t="s">
        <v>31</v>
      </c>
      <c r="D49" s="54" t="s">
        <v>32</v>
      </c>
    </row>
    <row r="50" spans="1:4" ht="13.5" hidden="1" x14ac:dyDescent="0.25">
      <c r="B50" s="52" t="e">
        <f>#REF!</f>
        <v>#REF!</v>
      </c>
      <c r="C50" s="53" t="e">
        <f>+B50*0.21</f>
        <v>#REF!</v>
      </c>
      <c r="D50" s="53" t="e">
        <f>SUM(B50:C50)</f>
        <v>#REF!</v>
      </c>
    </row>
    <row r="51" spans="1:4" hidden="1" x14ac:dyDescent="0.25"/>
    <row r="52" spans="1:4" hidden="1" x14ac:dyDescent="0.25">
      <c r="A52" t="s">
        <v>36</v>
      </c>
      <c r="B52" t="e">
        <f>+B50/7</f>
        <v>#REF!</v>
      </c>
    </row>
    <row r="53" spans="1:4" hidden="1" x14ac:dyDescent="0.25">
      <c r="A53" t="s">
        <v>35</v>
      </c>
    </row>
    <row r="54" spans="1:4" hidden="1" x14ac:dyDescent="0.25"/>
    <row r="55" spans="1:4" hidden="1" x14ac:dyDescent="0.25">
      <c r="A55" t="s">
        <v>34</v>
      </c>
      <c r="B55">
        <f>170000/12*2</f>
        <v>28333.333333333332</v>
      </c>
    </row>
    <row r="56" spans="1:4" hidden="1" x14ac:dyDescent="0.25"/>
    <row r="57" spans="1:4" hidden="1" x14ac:dyDescent="0.25"/>
    <row r="58" spans="1:4" hidden="1" x14ac:dyDescent="0.25"/>
    <row r="59" spans="1:4" hidden="1" x14ac:dyDescent="0.25"/>
  </sheetData>
  <sheetProtection algorithmName="SHA-512" hashValue="Y2I2pQB78MCFDipSmDV8Hzf30foLZYcYzmWWtJj9A45KK7vtN/tSsByj6w1trZtkDnq2sqM7FN8sXVoat/mhUg==" saltValue="Xo/xq/P5mj2JHKXq9Hed/g==" spinCount="100000" sheet="1" objects="1" scenarios="1"/>
  <dataConsolidate/>
  <mergeCells count="15">
    <mergeCell ref="B48:E48"/>
    <mergeCell ref="B40:G40"/>
    <mergeCell ref="B15:C15"/>
    <mergeCell ref="D15:G15"/>
    <mergeCell ref="C34:D34"/>
    <mergeCell ref="B45:G45"/>
    <mergeCell ref="B41:G41"/>
    <mergeCell ref="B42:G42"/>
    <mergeCell ref="B8:G8"/>
    <mergeCell ref="B10:C10"/>
    <mergeCell ref="C5:F5"/>
    <mergeCell ref="C6:F6"/>
    <mergeCell ref="C35:D35"/>
    <mergeCell ref="G11:G13"/>
    <mergeCell ref="B11:C13"/>
  </mergeCells>
  <phoneticPr fontId="0" type="noConversion"/>
  <conditionalFormatting sqref="G19:G32 F20:F32">
    <cfRule type="expression" dxfId="7" priority="8" stopIfTrue="1">
      <formula>E19=0</formula>
    </cfRule>
  </conditionalFormatting>
  <conditionalFormatting sqref="F19:F32">
    <cfRule type="cellIs" dxfId="6" priority="9" stopIfTrue="1" operator="notBetween">
      <formula>F18</formula>
      <formula>F18+2/100</formula>
    </cfRule>
  </conditionalFormatting>
  <conditionalFormatting sqref="F19">
    <cfRule type="expression" dxfId="5" priority="7" stopIfTrue="1">
      <formula>E19=0</formula>
    </cfRule>
  </conditionalFormatting>
  <conditionalFormatting sqref="G18">
    <cfRule type="expression" dxfId="4" priority="6" stopIfTrue="1">
      <formula>F18=0</formula>
    </cfRule>
  </conditionalFormatting>
  <conditionalFormatting sqref="G18">
    <cfRule type="expression" dxfId="3" priority="4" stopIfTrue="1">
      <formula>F18=0</formula>
    </cfRule>
  </conditionalFormatting>
  <conditionalFormatting sqref="G18">
    <cfRule type="expression" dxfId="2" priority="3" stopIfTrue="1">
      <formula>F18=0</formula>
    </cfRule>
  </conditionalFormatting>
  <conditionalFormatting sqref="G18">
    <cfRule type="expression" dxfId="1" priority="2" stopIfTrue="1">
      <formula>F18=0</formula>
    </cfRule>
  </conditionalFormatting>
  <conditionalFormatting sqref="G18">
    <cfRule type="expression" dxfId="0" priority="1" stopIfTrue="1">
      <formula>F18=0</formula>
    </cfRule>
  </conditionalFormatting>
  <dataValidations count="2">
    <dataValidation type="custom" allowBlank="1" showInputMessage="1" showErrorMessage="1" sqref="F19:F32" xr:uid="{00000000-0002-0000-0000-000000000000}">
      <formula1>+IF(AND(F19&gt;=F18,F19&lt;=F18+2%),F19,"ERROR")</formula1>
    </dataValidation>
    <dataValidation type="custom" allowBlank="1" showInputMessage="1" showErrorMessage="1" error="Porcentaje de variable no permitido. Ver Observaciones" sqref="F18" xr:uid="{00000000-0002-0000-0000-000001000000}">
      <formula1>+IF(OR(F18&lt;2%,F18&gt;10%),"ERROR",F18)</formula1>
    </dataValidation>
  </dataValidations>
  <printOptions horizontalCentered="1"/>
  <pageMargins left="0.39370078740157483" right="0.39370078740157483" top="0.39370078740157483" bottom="0.39370078740157483" header="0.51181102362204722" footer="0.51181102362204722"/>
  <pageSetup paperSize="9" scale="53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21accdd2-8ebd-4b98-91dc-cae2f4b6bac2" xsi:nil="true"/>
    <lcf76f155ced4ddcb4097134ff3c332f xmlns="21accdd2-8ebd-4b98-91dc-cae2f4b6bac2">
      <Terms xmlns="http://schemas.microsoft.com/office/infopath/2007/PartnerControls"/>
    </lcf76f155ced4ddcb4097134ff3c332f>
    <TaxCatchAll xmlns="7236d684-3b65-4a06-be5f-ecff94bee2e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74B24B8FE5C24BB08BAAB4F6261B80" ma:contentTypeVersion="16" ma:contentTypeDescription="Crear nuevo documento." ma:contentTypeScope="" ma:versionID="efac72ea41313631b17e4613fd86b628">
  <xsd:schema xmlns:xsd="http://www.w3.org/2001/XMLSchema" xmlns:xs="http://www.w3.org/2001/XMLSchema" xmlns:p="http://schemas.microsoft.com/office/2006/metadata/properties" xmlns:ns2="21accdd2-8ebd-4b98-91dc-cae2f4b6bac2" xmlns:ns3="7236d684-3b65-4a06-be5f-ecff94bee2ee" targetNamespace="http://schemas.microsoft.com/office/2006/metadata/properties" ma:root="true" ma:fieldsID="2cd83780e8f8ff5731efd88105207c78" ns2:_="" ns3:_="">
    <xsd:import namespace="21accdd2-8ebd-4b98-91dc-cae2f4b6bac2"/>
    <xsd:import namespace="7236d684-3b65-4a06-be5f-ecff94bee2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accdd2-8ebd-4b98-91dc-cae2f4b6ba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5f77948-cb74-4db9-9d42-99e13121e5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3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36d684-3b65-4a06-be5f-ecff94bee2ee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9160f996-357d-42d5-b3a7-0942313f5a40}" ma:internalName="TaxCatchAll" ma:showField="CatchAllData" ma:web="7236d684-3b65-4a06-be5f-ecff94bee2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A3C6F2-4D71-4DC8-BBF9-068DD6FFF7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71259A-95C7-4525-BC1F-8E40793F51DA}">
  <ds:schemaRefs>
    <ds:schemaRef ds:uri="08dd40dd-a944-4eff-85b4-f74a5b189b1a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ac9fbe38-e0aa-43cf-9d9d-872593d50dbb"/>
    <ds:schemaRef ds:uri="http://purl.org/dc/dcmitype/"/>
    <ds:schemaRef ds:uri="21accdd2-8ebd-4b98-91dc-cae2f4b6bac2"/>
    <ds:schemaRef ds:uri="7236d684-3b65-4a06-be5f-ecff94bee2ee"/>
  </ds:schemaRefs>
</ds:datastoreItem>
</file>

<file path=customXml/itemProps3.xml><?xml version="1.0" encoding="utf-8"?>
<ds:datastoreItem xmlns:ds="http://schemas.openxmlformats.org/officeDocument/2006/customXml" ds:itemID="{0BDA59E6-4588-470F-BAA5-1784B7CDA2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accdd2-8ebd-4b98-91dc-cae2f4b6bac2"/>
    <ds:schemaRef ds:uri="7236d684-3b65-4a06-be5f-ecff94bee2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2394dc9-7b9f-4804-8eca-3bd919c5bef4}" enabled="1" method="Privileged" siteId="{f752ca51-e762-497a-939c-e7b7813268a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Anejo 4.3</vt:lpstr>
    </vt:vector>
  </TitlesOfParts>
  <Company>Adif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VALC_JESUSS</dc:creator>
  <cp:lastModifiedBy>M DEL CARMEN DURAN SANCHEZ</cp:lastModifiedBy>
  <cp:lastPrinted>2020-07-08T08:32:32Z</cp:lastPrinted>
  <dcterms:created xsi:type="dcterms:W3CDTF">2015-01-28T12:09:58Z</dcterms:created>
  <dcterms:modified xsi:type="dcterms:W3CDTF">2024-06-26T13:42:54Z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0x0101001046F67943852642A05E93CBFC9E4DE0</vt:lpwstr>
  </property>
  <property fmtid="{D5CDD505-2E9C-101B-9397-08002B2CF9AE}" pid="3" name="MSIP_Label_62394dc9-7b9f-4804-8eca-3bd919c5bef4_Enabled">
    <vt:lpwstr>true</vt:lpwstr>
  </property>
  <property fmtid="{D5CDD505-2E9C-101B-9397-08002B2CF9AE}" pid="4" name="MSIP_Label_62394dc9-7b9f-4804-8eca-3bd919c5bef4_SetDate">
    <vt:lpwstr>2024-04-02T09:11:47Z</vt:lpwstr>
  </property>
  <property fmtid="{D5CDD505-2E9C-101B-9397-08002B2CF9AE}" pid="5" name="MSIP_Label_62394dc9-7b9f-4804-8eca-3bd919c5bef4_Method">
    <vt:lpwstr>Standard</vt:lpwstr>
  </property>
  <property fmtid="{D5CDD505-2E9C-101B-9397-08002B2CF9AE}" pid="6" name="MSIP_Label_62394dc9-7b9f-4804-8eca-3bd919c5bef4_Name">
    <vt:lpwstr>Etiqueta predeterminada uso interno</vt:lpwstr>
  </property>
  <property fmtid="{D5CDD505-2E9C-101B-9397-08002B2CF9AE}" pid="7" name="MSIP_Label_62394dc9-7b9f-4804-8eca-3bd919c5bef4_SiteId">
    <vt:lpwstr>f752ca51-e762-497a-939c-e7b7813268af</vt:lpwstr>
  </property>
  <property fmtid="{D5CDD505-2E9C-101B-9397-08002B2CF9AE}" pid="8" name="MSIP_Label_62394dc9-7b9f-4804-8eca-3bd919c5bef4_ActionId">
    <vt:lpwstr>12102cce-97fc-404f-9e8f-538978246657</vt:lpwstr>
  </property>
  <property fmtid="{D5CDD505-2E9C-101B-9397-08002B2CF9AE}" pid="9" name="MSIP_Label_62394dc9-7b9f-4804-8eca-3bd919c5bef4_ContentBits">
    <vt:lpwstr>0</vt:lpwstr>
  </property>
  <property fmtid="{D5CDD505-2E9C-101B-9397-08002B2CF9AE}" pid="10" name="MediaServiceImageTags">
    <vt:lpwstr/>
  </property>
</Properties>
</file>