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dif365.sharepoint.com/sites/jefaturacomercialsur/Biblioteca documental/Contratacion/LICITACIONES_PUBLICAS/Jefatura Comercial SUR/PROCEDIMIENTO ABIERTO/99999_VARIAS_ESTACIONES/202436600015_Extremadura 1 lote/3. Modelos/"/>
    </mc:Choice>
  </mc:AlternateContent>
  <xr:revisionPtr revIDLastSave="232" documentId="8_{F8DB3503-D684-42F3-ACE2-EA44E9B588EB}" xr6:coauthVersionLast="47" xr6:coauthVersionMax="47" xr10:uidLastSave="{0E08FA12-DB5A-437E-AF21-2E0D8D96C717}"/>
  <bookViews>
    <workbookView xWindow="-108" yWindow="-108" windowWidth="23256" windowHeight="12576" activeTab="2" xr2:uid="{00000000-000D-0000-FFFF-FFFF00000000}"/>
  </bookViews>
  <sheets>
    <sheet name="Caceres" sheetId="21" r:id="rId1"/>
    <sheet name="Merida" sheetId="27" r:id="rId2"/>
    <sheet name="Plasencia" sheetId="26" r:id="rId3"/>
    <sheet name="Córdoba" sheetId="22" state="hidden" r:id="rId4"/>
  </sheets>
  <definedNames>
    <definedName name="_xlnm.Print_Area" localSheetId="0">#N/A</definedName>
    <definedName name="_xlnm.Print_Area" localSheetId="3">#N/A</definedName>
    <definedName name="_xlnm.Print_Area" localSheetId="1">#N/A</definedName>
    <definedName name="_xlnm.Print_Area" localSheetId="2">#N/A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29" i="26" l="1"/>
  <c r="AJ28" i="26"/>
  <c r="AI34" i="26"/>
  <c r="AI33" i="26"/>
  <c r="AI32" i="26"/>
  <c r="AI31" i="26"/>
  <c r="AI30" i="26"/>
  <c r="AI29" i="26"/>
  <c r="X31" i="26"/>
  <c r="D29" i="27"/>
  <c r="X37" i="27"/>
  <c r="X38" i="27" s="1"/>
  <c r="V37" i="27"/>
  <c r="V38" i="27" s="1"/>
  <c r="T37" i="27"/>
  <c r="Y37" i="27" s="1"/>
  <c r="R37" i="27"/>
  <c r="R38" i="27" s="1"/>
  <c r="P37" i="27"/>
  <c r="P38" i="27" s="1"/>
  <c r="N37" i="27"/>
  <c r="N38" i="27" s="1"/>
  <c r="L37" i="27"/>
  <c r="J37" i="27"/>
  <c r="J38" i="27" s="1"/>
  <c r="I37" i="27"/>
  <c r="H37" i="27"/>
  <c r="H38" i="27" s="1"/>
  <c r="G37" i="27"/>
  <c r="Y34" i="27"/>
  <c r="W34" i="27"/>
  <c r="U34" i="27"/>
  <c r="S34" i="27"/>
  <c r="Q34" i="27"/>
  <c r="O34" i="27"/>
  <c r="M34" i="27"/>
  <c r="K34" i="27"/>
  <c r="I34" i="27"/>
  <c r="G34" i="27"/>
  <c r="D34" i="27"/>
  <c r="R32" i="27"/>
  <c r="S32" i="27" s="1"/>
  <c r="X31" i="27"/>
  <c r="V31" i="27"/>
  <c r="T31" i="27"/>
  <c r="T32" i="27" s="1"/>
  <c r="U32" i="27" s="1"/>
  <c r="R31" i="27"/>
  <c r="P31" i="27"/>
  <c r="N31" i="27"/>
  <c r="L31" i="27"/>
  <c r="J31" i="27"/>
  <c r="H31" i="27"/>
  <c r="F31" i="27"/>
  <c r="X30" i="27"/>
  <c r="X32" i="27" s="1"/>
  <c r="Y32" i="27" s="1"/>
  <c r="V30" i="27"/>
  <c r="V32" i="27" s="1"/>
  <c r="W32" i="27" s="1"/>
  <c r="T30" i="27"/>
  <c r="Y30" i="27" s="1"/>
  <c r="R30" i="27"/>
  <c r="W30" i="27" s="1"/>
  <c r="P30" i="27"/>
  <c r="U30" i="27" s="1"/>
  <c r="N30" i="27"/>
  <c r="S30" i="27" s="1"/>
  <c r="L30" i="27"/>
  <c r="Q30" i="27" s="1"/>
  <c r="J30" i="27"/>
  <c r="O30" i="27" s="1"/>
  <c r="H30" i="27"/>
  <c r="G30" i="27" s="1"/>
  <c r="F30" i="27"/>
  <c r="F37" i="27" s="1"/>
  <c r="N28" i="27"/>
  <c r="O28" i="27" s="1"/>
  <c r="L28" i="27"/>
  <c r="M28" i="27" s="1"/>
  <c r="Y27" i="27"/>
  <c r="W27" i="27"/>
  <c r="U27" i="27"/>
  <c r="S27" i="27"/>
  <c r="Q27" i="27"/>
  <c r="O27" i="27"/>
  <c r="M27" i="27"/>
  <c r="K27" i="27"/>
  <c r="I27" i="27"/>
  <c r="G27" i="27"/>
  <c r="D27" i="27"/>
  <c r="X26" i="27"/>
  <c r="Y26" i="27" s="1"/>
  <c r="W26" i="27"/>
  <c r="V26" i="27"/>
  <c r="T26" i="27"/>
  <c r="U26" i="27" s="1"/>
  <c r="R26" i="27"/>
  <c r="S26" i="27" s="1"/>
  <c r="P26" i="27"/>
  <c r="Q26" i="27" s="1"/>
  <c r="O26" i="27"/>
  <c r="N26" i="27"/>
  <c r="L26" i="27"/>
  <c r="M26" i="27" s="1"/>
  <c r="J26" i="27"/>
  <c r="K26" i="27" s="1"/>
  <c r="H26" i="27"/>
  <c r="I26" i="27" s="1"/>
  <c r="F26" i="27"/>
  <c r="G26" i="27" s="1"/>
  <c r="Y25" i="27"/>
  <c r="W25" i="27"/>
  <c r="U25" i="27"/>
  <c r="S25" i="27"/>
  <c r="Q25" i="27"/>
  <c r="O25" i="27"/>
  <c r="M25" i="27"/>
  <c r="K25" i="27"/>
  <c r="I25" i="27"/>
  <c r="G25" i="27"/>
  <c r="D25" i="27"/>
  <c r="Y24" i="27"/>
  <c r="W24" i="27"/>
  <c r="U24" i="27"/>
  <c r="S24" i="27"/>
  <c r="Q24" i="27"/>
  <c r="O24" i="27"/>
  <c r="M24" i="27"/>
  <c r="K24" i="27"/>
  <c r="I24" i="27"/>
  <c r="G24" i="27"/>
  <c r="D24" i="27"/>
  <c r="Y23" i="27"/>
  <c r="W23" i="27"/>
  <c r="U23" i="27"/>
  <c r="S23" i="27"/>
  <c r="Q23" i="27"/>
  <c r="O23" i="27"/>
  <c r="M23" i="27"/>
  <c r="K23" i="27"/>
  <c r="I23" i="27"/>
  <c r="G23" i="27"/>
  <c r="D23" i="27"/>
  <c r="Y22" i="27"/>
  <c r="W22" i="27"/>
  <c r="U22" i="27"/>
  <c r="S22" i="27"/>
  <c r="Q22" i="27"/>
  <c r="O22" i="27"/>
  <c r="M22" i="27"/>
  <c r="K22" i="27"/>
  <c r="I22" i="27"/>
  <c r="G22" i="27"/>
  <c r="D22" i="27"/>
  <c r="Y21" i="27"/>
  <c r="W21" i="27"/>
  <c r="U21" i="27"/>
  <c r="S21" i="27"/>
  <c r="Q21" i="27"/>
  <c r="O21" i="27"/>
  <c r="M21" i="27"/>
  <c r="K21" i="27"/>
  <c r="I21" i="27"/>
  <c r="G21" i="27"/>
  <c r="D21" i="27"/>
  <c r="AA20" i="27"/>
  <c r="Y20" i="27"/>
  <c r="W20" i="27"/>
  <c r="U20" i="27"/>
  <c r="S20" i="27"/>
  <c r="Q20" i="27"/>
  <c r="O20" i="27"/>
  <c r="M20" i="27"/>
  <c r="K20" i="27"/>
  <c r="I20" i="27"/>
  <c r="G20" i="27"/>
  <c r="D20" i="27"/>
  <c r="AA19" i="27"/>
  <c r="Y19" i="27"/>
  <c r="W19" i="27"/>
  <c r="U19" i="27"/>
  <c r="S19" i="27"/>
  <c r="Q19" i="27"/>
  <c r="O19" i="27"/>
  <c r="M19" i="27"/>
  <c r="K19" i="27"/>
  <c r="I19" i="27"/>
  <c r="G19" i="27"/>
  <c r="D19" i="27"/>
  <c r="AA18" i="27"/>
  <c r="Y18" i="27"/>
  <c r="W18" i="27"/>
  <c r="U18" i="27"/>
  <c r="S18" i="27"/>
  <c r="Q18" i="27"/>
  <c r="O18" i="27"/>
  <c r="M18" i="27"/>
  <c r="K18" i="27"/>
  <c r="I18" i="27"/>
  <c r="G18" i="27"/>
  <c r="D18" i="27"/>
  <c r="AA17" i="27"/>
  <c r="X17" i="27"/>
  <c r="Y17" i="27" s="1"/>
  <c r="W17" i="27"/>
  <c r="V17" i="27"/>
  <c r="V28" i="27" s="1"/>
  <c r="T17" i="27"/>
  <c r="U17" i="27" s="1"/>
  <c r="S17" i="27"/>
  <c r="R17" i="27"/>
  <c r="P17" i="27"/>
  <c r="Q17" i="27" s="1"/>
  <c r="O17" i="27"/>
  <c r="N17" i="27"/>
  <c r="L17" i="27"/>
  <c r="M17" i="27" s="1"/>
  <c r="J17" i="27"/>
  <c r="J28" i="27" s="1"/>
  <c r="H17" i="27"/>
  <c r="I17" i="27" s="1"/>
  <c r="G17" i="27"/>
  <c r="F17" i="27"/>
  <c r="AA16" i="27"/>
  <c r="Y16" i="27"/>
  <c r="W16" i="27"/>
  <c r="U16" i="27"/>
  <c r="S16" i="27"/>
  <c r="Q16" i="27"/>
  <c r="O16" i="27"/>
  <c r="M16" i="27"/>
  <c r="K16" i="27"/>
  <c r="I16" i="27"/>
  <c r="G16" i="27"/>
  <c r="D16" i="27"/>
  <c r="AE15" i="27"/>
  <c r="AE16" i="27" s="1"/>
  <c r="AE17" i="27" s="1"/>
  <c r="AE18" i="27" s="1"/>
  <c r="AE19" i="27" s="1"/>
  <c r="AE20" i="27" s="1"/>
  <c r="AE21" i="27" s="1"/>
  <c r="AE22" i="27" s="1"/>
  <c r="AE23" i="27" s="1"/>
  <c r="AD15" i="27"/>
  <c r="AD16" i="27" s="1"/>
  <c r="AD17" i="27" s="1"/>
  <c r="AD18" i="27" s="1"/>
  <c r="AD19" i="27" s="1"/>
  <c r="AD20" i="27" s="1"/>
  <c r="AD21" i="27" s="1"/>
  <c r="AD22" i="27" s="1"/>
  <c r="AD23" i="27" s="1"/>
  <c r="AB15" i="27"/>
  <c r="AB16" i="27" s="1"/>
  <c r="AA15" i="27"/>
  <c r="Y15" i="27"/>
  <c r="W15" i="27"/>
  <c r="U15" i="27"/>
  <c r="S15" i="27"/>
  <c r="Q15" i="27"/>
  <c r="O15" i="27"/>
  <c r="M15" i="27"/>
  <c r="K15" i="27"/>
  <c r="I15" i="27"/>
  <c r="G15" i="27"/>
  <c r="D15" i="27"/>
  <c r="E27" i="27" s="1"/>
  <c r="AA14" i="27"/>
  <c r="X37" i="26"/>
  <c r="X38" i="26" s="1"/>
  <c r="V37" i="26"/>
  <c r="V38" i="26" s="1"/>
  <c r="T37" i="26"/>
  <c r="Y37" i="26" s="1"/>
  <c r="R37" i="26"/>
  <c r="R38" i="26" s="1"/>
  <c r="P37" i="26"/>
  <c r="P38" i="26" s="1"/>
  <c r="N37" i="26"/>
  <c r="N38" i="26" s="1"/>
  <c r="L37" i="26"/>
  <c r="J37" i="26"/>
  <c r="I37" i="26"/>
  <c r="H37" i="26"/>
  <c r="H38" i="26" s="1"/>
  <c r="G37" i="26"/>
  <c r="Y34" i="26"/>
  <c r="W34" i="26"/>
  <c r="U34" i="26"/>
  <c r="S34" i="26"/>
  <c r="Q34" i="26"/>
  <c r="O34" i="26"/>
  <c r="M34" i="26"/>
  <c r="K34" i="26"/>
  <c r="I34" i="26"/>
  <c r="G34" i="26"/>
  <c r="D34" i="26"/>
  <c r="V31" i="26"/>
  <c r="T31" i="26"/>
  <c r="R31" i="26"/>
  <c r="P31" i="26"/>
  <c r="N31" i="26"/>
  <c r="L31" i="26"/>
  <c r="J31" i="26"/>
  <c r="H31" i="26"/>
  <c r="F31" i="26"/>
  <c r="X30" i="26"/>
  <c r="X32" i="26" s="1"/>
  <c r="Y32" i="26" s="1"/>
  <c r="V30" i="26"/>
  <c r="T30" i="26"/>
  <c r="Y30" i="26" s="1"/>
  <c r="R30" i="26"/>
  <c r="W30" i="26" s="1"/>
  <c r="P30" i="26"/>
  <c r="U30" i="26" s="1"/>
  <c r="N30" i="26"/>
  <c r="S30" i="26" s="1"/>
  <c r="L30" i="26"/>
  <c r="Q30" i="26" s="1"/>
  <c r="J30" i="26"/>
  <c r="O30" i="26" s="1"/>
  <c r="H30" i="26"/>
  <c r="G30" i="26" s="1"/>
  <c r="F30" i="26"/>
  <c r="F37" i="26" s="1"/>
  <c r="Y27" i="26"/>
  <c r="W27" i="26"/>
  <c r="U27" i="26"/>
  <c r="S27" i="26"/>
  <c r="Q27" i="26"/>
  <c r="O27" i="26"/>
  <c r="M27" i="26"/>
  <c r="K27" i="26"/>
  <c r="I27" i="26"/>
  <c r="G27" i="26"/>
  <c r="D27" i="26"/>
  <c r="X26" i="26"/>
  <c r="Y26" i="26" s="1"/>
  <c r="V26" i="26"/>
  <c r="W26" i="26" s="1"/>
  <c r="T26" i="26"/>
  <c r="U26" i="26" s="1"/>
  <c r="R26" i="26"/>
  <c r="S26" i="26" s="1"/>
  <c r="P26" i="26"/>
  <c r="Q26" i="26" s="1"/>
  <c r="N26" i="26"/>
  <c r="L26" i="26"/>
  <c r="M26" i="26" s="1"/>
  <c r="J26" i="26"/>
  <c r="K26" i="26" s="1"/>
  <c r="H26" i="26"/>
  <c r="I26" i="26" s="1"/>
  <c r="F26" i="26"/>
  <c r="G26" i="26" s="1"/>
  <c r="Y25" i="26"/>
  <c r="W25" i="26"/>
  <c r="U25" i="26"/>
  <c r="S25" i="26"/>
  <c r="Q25" i="26"/>
  <c r="O25" i="26"/>
  <c r="M25" i="26"/>
  <c r="K25" i="26"/>
  <c r="I25" i="26"/>
  <c r="G25" i="26"/>
  <c r="D25" i="26"/>
  <c r="Y24" i="26"/>
  <c r="W24" i="26"/>
  <c r="U24" i="26"/>
  <c r="S24" i="26"/>
  <c r="Q24" i="26"/>
  <c r="O24" i="26"/>
  <c r="M24" i="26"/>
  <c r="K24" i="26"/>
  <c r="I24" i="26"/>
  <c r="G24" i="26"/>
  <c r="D24" i="26"/>
  <c r="Y23" i="26"/>
  <c r="W23" i="26"/>
  <c r="U23" i="26"/>
  <c r="S23" i="26"/>
  <c r="Q23" i="26"/>
  <c r="O23" i="26"/>
  <c r="M23" i="26"/>
  <c r="K23" i="26"/>
  <c r="I23" i="26"/>
  <c r="G23" i="26"/>
  <c r="D23" i="26"/>
  <c r="Y22" i="26"/>
  <c r="W22" i="26"/>
  <c r="U22" i="26"/>
  <c r="S22" i="26"/>
  <c r="Q22" i="26"/>
  <c r="O22" i="26"/>
  <c r="M22" i="26"/>
  <c r="K22" i="26"/>
  <c r="I22" i="26"/>
  <c r="G22" i="26"/>
  <c r="D22" i="26"/>
  <c r="Y21" i="26"/>
  <c r="W21" i="26"/>
  <c r="U21" i="26"/>
  <c r="S21" i="26"/>
  <c r="Q21" i="26"/>
  <c r="O21" i="26"/>
  <c r="M21" i="26"/>
  <c r="K21" i="26"/>
  <c r="I21" i="26"/>
  <c r="G21" i="26"/>
  <c r="D21" i="26"/>
  <c r="AA20" i="26"/>
  <c r="Y20" i="26"/>
  <c r="W20" i="26"/>
  <c r="U20" i="26"/>
  <c r="S20" i="26"/>
  <c r="Q20" i="26"/>
  <c r="O20" i="26"/>
  <c r="M20" i="26"/>
  <c r="K20" i="26"/>
  <c r="I20" i="26"/>
  <c r="G20" i="26"/>
  <c r="D20" i="26"/>
  <c r="AA19" i="26"/>
  <c r="Y19" i="26"/>
  <c r="W19" i="26"/>
  <c r="U19" i="26"/>
  <c r="S19" i="26"/>
  <c r="Q19" i="26"/>
  <c r="O19" i="26"/>
  <c r="M19" i="26"/>
  <c r="K19" i="26"/>
  <c r="I19" i="26"/>
  <c r="G19" i="26"/>
  <c r="D19" i="26"/>
  <c r="AA18" i="26"/>
  <c r="Y18" i="26"/>
  <c r="W18" i="26"/>
  <c r="U18" i="26"/>
  <c r="S18" i="26"/>
  <c r="Q18" i="26"/>
  <c r="O18" i="26"/>
  <c r="M18" i="26"/>
  <c r="K18" i="26"/>
  <c r="I18" i="26"/>
  <c r="G18" i="26"/>
  <c r="D18" i="26"/>
  <c r="D26" i="26" s="1"/>
  <c r="AA17" i="26"/>
  <c r="X17" i="26"/>
  <c r="Y17" i="26" s="1"/>
  <c r="V17" i="26"/>
  <c r="W17" i="26" s="1"/>
  <c r="T17" i="26"/>
  <c r="U17" i="26" s="1"/>
  <c r="R17" i="26"/>
  <c r="S17" i="26" s="1"/>
  <c r="P17" i="26"/>
  <c r="Q17" i="26" s="1"/>
  <c r="N17" i="26"/>
  <c r="O17" i="26" s="1"/>
  <c r="L17" i="26"/>
  <c r="M17" i="26" s="1"/>
  <c r="J17" i="26"/>
  <c r="K17" i="26" s="1"/>
  <c r="H17" i="26"/>
  <c r="I17" i="26" s="1"/>
  <c r="F17" i="26"/>
  <c r="G17" i="26" s="1"/>
  <c r="AA16" i="26"/>
  <c r="Y16" i="26"/>
  <c r="W16" i="26"/>
  <c r="U16" i="26"/>
  <c r="S16" i="26"/>
  <c r="Q16" i="26"/>
  <c r="O16" i="26"/>
  <c r="M16" i="26"/>
  <c r="K16" i="26"/>
  <c r="I16" i="26"/>
  <c r="G16" i="26"/>
  <c r="D16" i="26"/>
  <c r="AE15" i="26"/>
  <c r="AE16" i="26" s="1"/>
  <c r="AE17" i="26" s="1"/>
  <c r="AE18" i="26" s="1"/>
  <c r="AE19" i="26" s="1"/>
  <c r="AE20" i="26" s="1"/>
  <c r="AE21" i="26" s="1"/>
  <c r="AE22" i="26" s="1"/>
  <c r="AE23" i="26" s="1"/>
  <c r="AD15" i="26"/>
  <c r="AD16" i="26" s="1"/>
  <c r="AD17" i="26" s="1"/>
  <c r="AD18" i="26" s="1"/>
  <c r="AD19" i="26" s="1"/>
  <c r="AD20" i="26" s="1"/>
  <c r="AD21" i="26" s="1"/>
  <c r="AD22" i="26" s="1"/>
  <c r="AD23" i="26" s="1"/>
  <c r="AB15" i="26"/>
  <c r="AB16" i="26" s="1"/>
  <c r="AA15" i="26"/>
  <c r="Y15" i="26"/>
  <c r="W15" i="26"/>
  <c r="U15" i="26"/>
  <c r="S15" i="26"/>
  <c r="Q15" i="26"/>
  <c r="O15" i="26"/>
  <c r="M15" i="26"/>
  <c r="K15" i="26"/>
  <c r="I15" i="26"/>
  <c r="G15" i="26"/>
  <c r="D15" i="26"/>
  <c r="E21" i="26" s="1"/>
  <c r="AA14" i="26"/>
  <c r="R31" i="21"/>
  <c r="P31" i="21"/>
  <c r="N31" i="21"/>
  <c r="L31" i="21"/>
  <c r="J31" i="21"/>
  <c r="H31" i="21"/>
  <c r="F31" i="21"/>
  <c r="D15" i="21"/>
  <c r="E22" i="21" s="1"/>
  <c r="G23" i="21"/>
  <c r="AE15" i="21"/>
  <c r="AE16" i="21"/>
  <c r="D34" i="21"/>
  <c r="D27" i="21"/>
  <c r="D25" i="21"/>
  <c r="D24" i="21"/>
  <c r="D23" i="21"/>
  <c r="D22" i="21"/>
  <c r="D21" i="21"/>
  <c r="E21" i="21" s="1"/>
  <c r="D20" i="21"/>
  <c r="D19" i="21"/>
  <c r="D18" i="21"/>
  <c r="D16" i="21"/>
  <c r="X37" i="21"/>
  <c r="X38" i="21" s="1"/>
  <c r="X31" i="21"/>
  <c r="X30" i="21"/>
  <c r="Y27" i="21"/>
  <c r="Y25" i="21"/>
  <c r="Y24" i="21"/>
  <c r="Y23" i="21"/>
  <c r="Y22" i="21"/>
  <c r="Y21" i="21"/>
  <c r="Y20" i="21"/>
  <c r="Y19" i="21"/>
  <c r="Y18" i="21"/>
  <c r="Y16" i="21"/>
  <c r="V37" i="21"/>
  <c r="V38" i="21" s="1"/>
  <c r="V31" i="21"/>
  <c r="V30" i="21"/>
  <c r="W27" i="21"/>
  <c r="W25" i="21"/>
  <c r="W24" i="21"/>
  <c r="W23" i="21"/>
  <c r="W22" i="21"/>
  <c r="W21" i="21"/>
  <c r="W20" i="21"/>
  <c r="W19" i="21"/>
  <c r="W18" i="21"/>
  <c r="W16" i="21"/>
  <c r="AD15" i="21"/>
  <c r="AD16" i="21"/>
  <c r="AD17" i="21"/>
  <c r="AD18" i="21"/>
  <c r="AD19" i="21"/>
  <c r="AD20" i="21"/>
  <c r="AD21" i="21"/>
  <c r="AD22" i="21"/>
  <c r="AD23" i="21"/>
  <c r="T30" i="21"/>
  <c r="Y30" i="21" s="1"/>
  <c r="T37" i="21"/>
  <c r="Y37" i="21" s="1"/>
  <c r="T31" i="21"/>
  <c r="U27" i="21"/>
  <c r="U25" i="21"/>
  <c r="U24" i="21"/>
  <c r="U23" i="21"/>
  <c r="U22" i="21"/>
  <c r="U21" i="21"/>
  <c r="U20" i="21"/>
  <c r="U19" i="21"/>
  <c r="U18" i="21"/>
  <c r="U16" i="21"/>
  <c r="R36" i="22"/>
  <c r="R37" i="22"/>
  <c r="P36" i="22"/>
  <c r="P37" i="22"/>
  <c r="N36" i="22"/>
  <c r="N37" i="22"/>
  <c r="L36" i="22"/>
  <c r="J36" i="22"/>
  <c r="I36" i="22"/>
  <c r="H36" i="22"/>
  <c r="G36" i="22"/>
  <c r="S33" i="22"/>
  <c r="Q33" i="22"/>
  <c r="O33" i="22"/>
  <c r="M33" i="22"/>
  <c r="K33" i="22"/>
  <c r="I33" i="22"/>
  <c r="G33" i="22"/>
  <c r="D33" i="22"/>
  <c r="E33" i="22"/>
  <c r="R30" i="22"/>
  <c r="R31" i="22"/>
  <c r="P30" i="22"/>
  <c r="N30" i="22"/>
  <c r="L30" i="22"/>
  <c r="J30" i="22"/>
  <c r="H30" i="22"/>
  <c r="H31" i="22"/>
  <c r="F30" i="22"/>
  <c r="D30" i="22"/>
  <c r="E30" i="22"/>
  <c r="R29" i="22"/>
  <c r="S31" i="22"/>
  <c r="P29" i="22"/>
  <c r="P31" i="22"/>
  <c r="Q31" i="22"/>
  <c r="N29" i="22"/>
  <c r="L29" i="22"/>
  <c r="J29" i="22"/>
  <c r="H29" i="22"/>
  <c r="M29" i="22"/>
  <c r="G29" i="22"/>
  <c r="F29" i="22"/>
  <c r="F28" i="22"/>
  <c r="S26" i="22"/>
  <c r="Q26" i="22"/>
  <c r="O26" i="22"/>
  <c r="M26" i="22"/>
  <c r="K26" i="22"/>
  <c r="I26" i="22"/>
  <c r="G26" i="22"/>
  <c r="D26" i="22"/>
  <c r="E26" i="22"/>
  <c r="R25" i="22"/>
  <c r="S25" i="22"/>
  <c r="P25" i="22"/>
  <c r="Q25" i="22"/>
  <c r="N25" i="22"/>
  <c r="O25" i="22"/>
  <c r="L25" i="22"/>
  <c r="M25" i="22"/>
  <c r="J25" i="22"/>
  <c r="K25" i="22"/>
  <c r="H25" i="22"/>
  <c r="I25" i="22"/>
  <c r="F25" i="22"/>
  <c r="G25" i="22"/>
  <c r="S24" i="22"/>
  <c r="Q24" i="22"/>
  <c r="O24" i="22"/>
  <c r="M24" i="22"/>
  <c r="K24" i="22"/>
  <c r="I24" i="22"/>
  <c r="G24" i="22"/>
  <c r="D24" i="22"/>
  <c r="S23" i="22"/>
  <c r="Q23" i="22"/>
  <c r="O23" i="22"/>
  <c r="M23" i="22"/>
  <c r="K23" i="22"/>
  <c r="I23" i="22"/>
  <c r="G23" i="22"/>
  <c r="D23" i="22"/>
  <c r="S22" i="22"/>
  <c r="Q22" i="22"/>
  <c r="O22" i="22"/>
  <c r="M22" i="22"/>
  <c r="K22" i="22"/>
  <c r="I22" i="22"/>
  <c r="G22" i="22"/>
  <c r="D22" i="22"/>
  <c r="S21" i="22"/>
  <c r="Q21" i="22"/>
  <c r="O21" i="22"/>
  <c r="M21" i="22"/>
  <c r="K21" i="22"/>
  <c r="I21" i="22"/>
  <c r="G21" i="22"/>
  <c r="D21" i="22"/>
  <c r="E21" i="22"/>
  <c r="S20" i="22"/>
  <c r="Q20" i="22"/>
  <c r="O20" i="22"/>
  <c r="M20" i="22"/>
  <c r="K20" i="22"/>
  <c r="I20" i="22"/>
  <c r="G20" i="22"/>
  <c r="D20" i="22"/>
  <c r="E20" i="22"/>
  <c r="U19" i="22"/>
  <c r="S19" i="22"/>
  <c r="Q19" i="22"/>
  <c r="O19" i="22"/>
  <c r="M19" i="22"/>
  <c r="K19" i="22"/>
  <c r="I19" i="22"/>
  <c r="G19" i="22"/>
  <c r="D19" i="22"/>
  <c r="U18" i="22"/>
  <c r="S18" i="22"/>
  <c r="Q18" i="22"/>
  <c r="O18" i="22"/>
  <c r="M18" i="22"/>
  <c r="K18" i="22"/>
  <c r="I18" i="22"/>
  <c r="G18" i="22"/>
  <c r="D18" i="22"/>
  <c r="U17" i="22"/>
  <c r="S17" i="22"/>
  <c r="Q17" i="22"/>
  <c r="O17" i="22"/>
  <c r="M17" i="22"/>
  <c r="K17" i="22"/>
  <c r="I17" i="22"/>
  <c r="G17" i="22"/>
  <c r="D17" i="22"/>
  <c r="D25" i="22"/>
  <c r="E25" i="22"/>
  <c r="U16" i="22"/>
  <c r="R16" i="22"/>
  <c r="P16" i="22"/>
  <c r="P27" i="22"/>
  <c r="N16" i="22"/>
  <c r="O16" i="22"/>
  <c r="L16" i="22"/>
  <c r="L27" i="22"/>
  <c r="J16" i="22"/>
  <c r="J27" i="22"/>
  <c r="I16" i="22"/>
  <c r="H16" i="22"/>
  <c r="H27" i="22"/>
  <c r="I27" i="22"/>
  <c r="F16" i="22"/>
  <c r="U15" i="22"/>
  <c r="S15" i="22"/>
  <c r="Q15" i="22"/>
  <c r="O15" i="22"/>
  <c r="M15" i="22"/>
  <c r="K15" i="22"/>
  <c r="I15" i="22"/>
  <c r="G15" i="22"/>
  <c r="D15" i="22"/>
  <c r="E15" i="22"/>
  <c r="V14" i="22"/>
  <c r="U14" i="22"/>
  <c r="S14" i="22"/>
  <c r="Q14" i="22"/>
  <c r="O14" i="22"/>
  <c r="M14" i="22"/>
  <c r="K14" i="22"/>
  <c r="I14" i="22"/>
  <c r="G14" i="22"/>
  <c r="D14" i="22"/>
  <c r="E24" i="22"/>
  <c r="E18" i="22"/>
  <c r="U13" i="22"/>
  <c r="R30" i="21"/>
  <c r="W30" i="21"/>
  <c r="P30" i="21"/>
  <c r="U30" i="21" s="1"/>
  <c r="N30" i="21"/>
  <c r="S30" i="21" s="1"/>
  <c r="L30" i="21"/>
  <c r="Q30" i="21" s="1"/>
  <c r="J30" i="21"/>
  <c r="J32" i="21" s="1"/>
  <c r="K32" i="21" s="1"/>
  <c r="R37" i="21"/>
  <c r="W37" i="21" s="1"/>
  <c r="P37" i="21"/>
  <c r="P38" i="21" s="1"/>
  <c r="N37" i="21"/>
  <c r="N38" i="21" s="1"/>
  <c r="L37" i="21"/>
  <c r="L38" i="21" s="1"/>
  <c r="J37" i="21"/>
  <c r="J38" i="21" s="1"/>
  <c r="I37" i="21"/>
  <c r="G37" i="21"/>
  <c r="D26" i="21"/>
  <c r="G34" i="21"/>
  <c r="S27" i="21"/>
  <c r="Q27" i="21"/>
  <c r="O27" i="21"/>
  <c r="M27" i="21"/>
  <c r="K27" i="21"/>
  <c r="I27" i="21"/>
  <c r="F26" i="21"/>
  <c r="G26" i="21" s="1"/>
  <c r="S25" i="21"/>
  <c r="Q25" i="21"/>
  <c r="O25" i="21"/>
  <c r="M25" i="21"/>
  <c r="K25" i="21"/>
  <c r="I25" i="21"/>
  <c r="G25" i="21"/>
  <c r="S24" i="21"/>
  <c r="Q24" i="21"/>
  <c r="O24" i="21"/>
  <c r="M24" i="21"/>
  <c r="K24" i="21"/>
  <c r="I24" i="21"/>
  <c r="G24" i="21"/>
  <c r="S23" i="21"/>
  <c r="Q23" i="21"/>
  <c r="O23" i="21"/>
  <c r="M23" i="21"/>
  <c r="K23" i="21"/>
  <c r="I23" i="21"/>
  <c r="S22" i="21"/>
  <c r="Q22" i="21"/>
  <c r="O22" i="21"/>
  <c r="M22" i="21"/>
  <c r="K22" i="21"/>
  <c r="I22" i="21"/>
  <c r="G22" i="21"/>
  <c r="S21" i="21"/>
  <c r="Q21" i="21"/>
  <c r="O21" i="21"/>
  <c r="M21" i="21"/>
  <c r="K21" i="21"/>
  <c r="I21" i="21"/>
  <c r="AA20" i="21"/>
  <c r="S20" i="21"/>
  <c r="Q20" i="21"/>
  <c r="O20" i="21"/>
  <c r="M20" i="21"/>
  <c r="K20" i="21"/>
  <c r="I20" i="21"/>
  <c r="AA19" i="21"/>
  <c r="S19" i="21"/>
  <c r="Q19" i="21"/>
  <c r="O19" i="21"/>
  <c r="M19" i="21"/>
  <c r="K19" i="21"/>
  <c r="I19" i="21"/>
  <c r="AA18" i="21"/>
  <c r="S18" i="21"/>
  <c r="Q18" i="21"/>
  <c r="O18" i="21"/>
  <c r="M18" i="21"/>
  <c r="K18" i="21"/>
  <c r="I18" i="21"/>
  <c r="AA17" i="21"/>
  <c r="AA16" i="21"/>
  <c r="S16" i="21"/>
  <c r="Q16" i="21"/>
  <c r="O16" i="21"/>
  <c r="M16" i="21"/>
  <c r="K16" i="21"/>
  <c r="I16" i="21"/>
  <c r="AB15" i="21"/>
  <c r="AA15" i="21"/>
  <c r="G15" i="21"/>
  <c r="AA14" i="21"/>
  <c r="S16" i="22"/>
  <c r="N27" i="22"/>
  <c r="O27" i="22"/>
  <c r="K16" i="22"/>
  <c r="V15" i="22"/>
  <c r="V16" i="22"/>
  <c r="V17" i="22"/>
  <c r="V18" i="22"/>
  <c r="J37" i="22"/>
  <c r="E22" i="22"/>
  <c r="K29" i="22"/>
  <c r="E19" i="22"/>
  <c r="F30" i="21"/>
  <c r="K30" i="21" s="1"/>
  <c r="J28" i="22"/>
  <c r="H30" i="21"/>
  <c r="M30" i="21" s="1"/>
  <c r="G30" i="21"/>
  <c r="H37" i="21"/>
  <c r="K27" i="22"/>
  <c r="Q27" i="22"/>
  <c r="M27" i="22"/>
  <c r="S36" i="22"/>
  <c r="M16" i="22"/>
  <c r="N31" i="22"/>
  <c r="Q16" i="22"/>
  <c r="S29" i="22"/>
  <c r="E17" i="22"/>
  <c r="D16" i="22"/>
  <c r="E16" i="22"/>
  <c r="O31" i="22"/>
  <c r="P28" i="22"/>
  <c r="V19" i="22"/>
  <c r="R28" i="22"/>
  <c r="L32" i="22"/>
  <c r="I31" i="22"/>
  <c r="H32" i="22"/>
  <c r="J32" i="22"/>
  <c r="O36" i="22"/>
  <c r="L37" i="22"/>
  <c r="Q36" i="22"/>
  <c r="N28" i="22"/>
  <c r="P32" i="22"/>
  <c r="D27" i="22"/>
  <c r="E27" i="22"/>
  <c r="F27" i="22"/>
  <c r="G16" i="22"/>
  <c r="L28" i="22"/>
  <c r="J31" i="22"/>
  <c r="K31" i="22"/>
  <c r="O29" i="22"/>
  <c r="H37" i="22"/>
  <c r="M36" i="22"/>
  <c r="N32" i="22"/>
  <c r="H28" i="22"/>
  <c r="D28" i="22"/>
  <c r="E28" i="22"/>
  <c r="R27" i="22"/>
  <c r="F36" i="22"/>
  <c r="K36" i="22"/>
  <c r="D29" i="22"/>
  <c r="F31" i="22"/>
  <c r="L31" i="22"/>
  <c r="M31" i="22"/>
  <c r="Q29" i="22"/>
  <c r="E23" i="22"/>
  <c r="I29" i="22"/>
  <c r="E29" i="22"/>
  <c r="K32" i="22"/>
  <c r="J34" i="22"/>
  <c r="K34" i="22"/>
  <c r="L34" i="22"/>
  <c r="M34" i="22"/>
  <c r="M32" i="22"/>
  <c r="O32" i="22"/>
  <c r="N34" i="22"/>
  <c r="O34" i="22"/>
  <c r="S27" i="22"/>
  <c r="R32" i="22"/>
  <c r="G31" i="22"/>
  <c r="D31" i="22"/>
  <c r="E31" i="22"/>
  <c r="V20" i="22"/>
  <c r="F32" i="22"/>
  <c r="G27" i="22"/>
  <c r="P34" i="22"/>
  <c r="Q34" i="22"/>
  <c r="Q32" i="22"/>
  <c r="H34" i="22"/>
  <c r="I34" i="22"/>
  <c r="I32" i="22"/>
  <c r="D32" i="22"/>
  <c r="E32" i="22"/>
  <c r="F34" i="22"/>
  <c r="G32" i="22"/>
  <c r="S32" i="22"/>
  <c r="R34" i="22"/>
  <c r="S34" i="22"/>
  <c r="G34" i="22"/>
  <c r="D34" i="22"/>
  <c r="E34" i="22"/>
  <c r="AB16" i="21"/>
  <c r="AB17" i="21"/>
  <c r="AB18" i="21"/>
  <c r="G27" i="21"/>
  <c r="F17" i="21"/>
  <c r="F28" i="21" s="1"/>
  <c r="G17" i="21"/>
  <c r="AB19" i="21"/>
  <c r="AB20" i="21"/>
  <c r="AB21" i="21"/>
  <c r="AB22" i="21"/>
  <c r="AB23" i="21"/>
  <c r="D29" i="21"/>
  <c r="AB24" i="21"/>
  <c r="AE17" i="21"/>
  <c r="F32" i="21"/>
  <c r="G20" i="21"/>
  <c r="G16" i="21"/>
  <c r="G19" i="21"/>
  <c r="G21" i="21"/>
  <c r="G18" i="21"/>
  <c r="H26" i="21"/>
  <c r="I26" i="21"/>
  <c r="I34" i="21"/>
  <c r="H32" i="21"/>
  <c r="I32" i="21" s="1"/>
  <c r="I15" i="21"/>
  <c r="H17" i="21"/>
  <c r="I17" i="21" s="1"/>
  <c r="AE18" i="21"/>
  <c r="J17" i="21"/>
  <c r="J28" i="21" s="1"/>
  <c r="K17" i="21"/>
  <c r="K34" i="21"/>
  <c r="K15" i="21"/>
  <c r="J26" i="21"/>
  <c r="K26" i="21" s="1"/>
  <c r="AE19" i="21"/>
  <c r="L17" i="21"/>
  <c r="M17" i="21" s="1"/>
  <c r="M34" i="21"/>
  <c r="M15" i="21"/>
  <c r="L26" i="21"/>
  <c r="M26" i="21"/>
  <c r="O15" i="21"/>
  <c r="N17" i="21"/>
  <c r="O17" i="21" s="1"/>
  <c r="N26" i="21"/>
  <c r="O26" i="21" s="1"/>
  <c r="O34" i="21"/>
  <c r="L28" i="21"/>
  <c r="M28" i="21" s="1"/>
  <c r="AE20" i="21"/>
  <c r="P26" i="21"/>
  <c r="Q26" i="21"/>
  <c r="P17" i="21"/>
  <c r="Q17" i="21" s="1"/>
  <c r="Q15" i="21"/>
  <c r="Q34" i="21"/>
  <c r="AE21" i="21"/>
  <c r="AE22" i="21"/>
  <c r="U34" i="21"/>
  <c r="W34" i="21"/>
  <c r="R17" i="21"/>
  <c r="R32" i="21"/>
  <c r="S32" i="21" s="1"/>
  <c r="S15" i="21"/>
  <c r="Y34" i="21"/>
  <c r="S34" i="21"/>
  <c r="R26" i="21"/>
  <c r="S26" i="21" s="1"/>
  <c r="U15" i="21"/>
  <c r="T17" i="21"/>
  <c r="T28" i="21" s="1"/>
  <c r="T26" i="21"/>
  <c r="U26" i="21" s="1"/>
  <c r="AE23" i="21"/>
  <c r="V28" i="21"/>
  <c r="W28" i="21" s="1"/>
  <c r="V17" i="21"/>
  <c r="W17" i="21" s="1"/>
  <c r="V26" i="21"/>
  <c r="W26" i="21" s="1"/>
  <c r="W15" i="21"/>
  <c r="V32" i="21"/>
  <c r="W32" i="21" s="1"/>
  <c r="Y15" i="21"/>
  <c r="X26" i="21"/>
  <c r="Y26" i="21"/>
  <c r="X32" i="21"/>
  <c r="Y32" i="21" s="1"/>
  <c r="X17" i="21"/>
  <c r="Y17" i="21" s="1"/>
  <c r="E27" i="21"/>
  <c r="E18" i="21"/>
  <c r="E25" i="21"/>
  <c r="E24" i="21"/>
  <c r="H32" i="26" l="1"/>
  <c r="I32" i="26" s="1"/>
  <c r="K37" i="27"/>
  <c r="P32" i="21"/>
  <c r="Q32" i="21" s="1"/>
  <c r="O30" i="21"/>
  <c r="R28" i="27"/>
  <c r="S28" i="27" s="1"/>
  <c r="X28" i="27"/>
  <c r="W28" i="27"/>
  <c r="V33" i="27"/>
  <c r="T28" i="27"/>
  <c r="P28" i="27"/>
  <c r="P32" i="27"/>
  <c r="Q32" i="27" s="1"/>
  <c r="N32" i="27"/>
  <c r="O32" i="27" s="1"/>
  <c r="D26" i="27"/>
  <c r="E26" i="27" s="1"/>
  <c r="L32" i="27"/>
  <c r="F28" i="27"/>
  <c r="G28" i="27" s="1"/>
  <c r="K28" i="27"/>
  <c r="K17" i="27"/>
  <c r="J32" i="27"/>
  <c r="K32" i="27" s="1"/>
  <c r="H28" i="27"/>
  <c r="H32" i="27"/>
  <c r="I32" i="27" s="1"/>
  <c r="R28" i="21"/>
  <c r="X28" i="21"/>
  <c r="V33" i="21"/>
  <c r="U28" i="21"/>
  <c r="U17" i="21"/>
  <c r="T32" i="21"/>
  <c r="U32" i="21" s="1"/>
  <c r="R33" i="21"/>
  <c r="S28" i="21"/>
  <c r="S17" i="21"/>
  <c r="P28" i="21"/>
  <c r="N32" i="21"/>
  <c r="O32" i="21" s="1"/>
  <c r="N28" i="21"/>
  <c r="L32" i="21"/>
  <c r="M32" i="21" s="1"/>
  <c r="J33" i="21"/>
  <c r="K28" i="21"/>
  <c r="D31" i="21"/>
  <c r="E31" i="21" s="1"/>
  <c r="E20" i="21"/>
  <c r="H28" i="21"/>
  <c r="E34" i="21"/>
  <c r="E23" i="21"/>
  <c r="E29" i="21"/>
  <c r="E19" i="21"/>
  <c r="E16" i="21"/>
  <c r="F33" i="21"/>
  <c r="G33" i="21" s="1"/>
  <c r="G28" i="21"/>
  <c r="E26" i="21"/>
  <c r="D17" i="21"/>
  <c r="J32" i="26"/>
  <c r="K32" i="26" s="1"/>
  <c r="J28" i="26"/>
  <c r="L28" i="26"/>
  <c r="M28" i="26" s="1"/>
  <c r="N32" i="26"/>
  <c r="O32" i="26" s="1"/>
  <c r="R28" i="26"/>
  <c r="S28" i="26" s="1"/>
  <c r="T28" i="26"/>
  <c r="U28" i="26" s="1"/>
  <c r="P32" i="26"/>
  <c r="Q32" i="26" s="1"/>
  <c r="V32" i="26"/>
  <c r="W32" i="26" s="1"/>
  <c r="R32" i="26"/>
  <c r="S32" i="26" s="1"/>
  <c r="N28" i="26"/>
  <c r="O28" i="26" s="1"/>
  <c r="H28" i="26"/>
  <c r="F28" i="26"/>
  <c r="F32" i="26"/>
  <c r="G32" i="26" s="1"/>
  <c r="L32" i="26"/>
  <c r="M32" i="26" s="1"/>
  <c r="O26" i="26"/>
  <c r="P28" i="26"/>
  <c r="Q37" i="26"/>
  <c r="D17" i="26"/>
  <c r="E17" i="26" s="1"/>
  <c r="T32" i="26"/>
  <c r="V28" i="26"/>
  <c r="E29" i="26"/>
  <c r="E22" i="26"/>
  <c r="E20" i="26"/>
  <c r="E24" i="26"/>
  <c r="X28" i="26"/>
  <c r="D31" i="26"/>
  <c r="E31" i="26" s="1"/>
  <c r="E27" i="26"/>
  <c r="E23" i="26"/>
  <c r="E19" i="26"/>
  <c r="E34" i="26"/>
  <c r="E26" i="26"/>
  <c r="E18" i="26"/>
  <c r="E25" i="26"/>
  <c r="T38" i="21"/>
  <c r="R38" i="21"/>
  <c r="F35" i="21"/>
  <c r="G35" i="21" s="1"/>
  <c r="Q37" i="21"/>
  <c r="O37" i="26"/>
  <c r="S37" i="26"/>
  <c r="K37" i="26"/>
  <c r="J38" i="26"/>
  <c r="M30" i="26"/>
  <c r="E22" i="27"/>
  <c r="E18" i="27"/>
  <c r="E20" i="27"/>
  <c r="E19" i="27"/>
  <c r="E29" i="27"/>
  <c r="D31" i="27"/>
  <c r="E31" i="27" s="1"/>
  <c r="E23" i="27"/>
  <c r="F32" i="27"/>
  <c r="G32" i="27" s="1"/>
  <c r="E21" i="27"/>
  <c r="E24" i="27"/>
  <c r="E16" i="27"/>
  <c r="E25" i="27"/>
  <c r="E34" i="27"/>
  <c r="Q37" i="27"/>
  <c r="W37" i="27"/>
  <c r="S37" i="27"/>
  <c r="U37" i="27"/>
  <c r="M37" i="27"/>
  <c r="O37" i="27"/>
  <c r="M30" i="27"/>
  <c r="K30" i="27"/>
  <c r="AB17" i="27"/>
  <c r="AB18" i="27" s="1"/>
  <c r="AB19" i="27" s="1"/>
  <c r="AB20" i="27" s="1"/>
  <c r="AB21" i="27" s="1"/>
  <c r="AB22" i="27" s="1"/>
  <c r="AB23" i="27" s="1"/>
  <c r="D17" i="27"/>
  <c r="L38" i="27"/>
  <c r="D30" i="27"/>
  <c r="T38" i="27"/>
  <c r="AB17" i="26"/>
  <c r="AB18" i="26" s="1"/>
  <c r="AB19" i="26" s="1"/>
  <c r="AB20" i="26" s="1"/>
  <c r="AB21" i="26" s="1"/>
  <c r="AB22" i="26" s="1"/>
  <c r="AB23" i="26" s="1"/>
  <c r="L38" i="26"/>
  <c r="E16" i="26"/>
  <c r="K30" i="26"/>
  <c r="M37" i="26"/>
  <c r="U37" i="26"/>
  <c r="D30" i="26"/>
  <c r="W37" i="26"/>
  <c r="T38" i="26"/>
  <c r="F37" i="21"/>
  <c r="K37" i="21" s="1"/>
  <c r="U37" i="21"/>
  <c r="D30" i="21"/>
  <c r="I30" i="21" s="1"/>
  <c r="S37" i="21"/>
  <c r="M37" i="21"/>
  <c r="O37" i="21"/>
  <c r="G32" i="21"/>
  <c r="H38" i="21"/>
  <c r="N33" i="26" l="1"/>
  <c r="N35" i="26" s="1"/>
  <c r="O35" i="26" s="1"/>
  <c r="R33" i="27"/>
  <c r="R35" i="27" s="1"/>
  <c r="S35" i="27" s="1"/>
  <c r="Y28" i="27"/>
  <c r="X33" i="27"/>
  <c r="W33" i="27"/>
  <c r="V35" i="27"/>
  <c r="W35" i="27" s="1"/>
  <c r="U28" i="27"/>
  <c r="T33" i="27"/>
  <c r="Q28" i="27"/>
  <c r="P33" i="27"/>
  <c r="N33" i="27"/>
  <c r="M32" i="27"/>
  <c r="L33" i="27"/>
  <c r="J33" i="27"/>
  <c r="I28" i="27"/>
  <c r="H33" i="27"/>
  <c r="Y28" i="21"/>
  <c r="X33" i="21"/>
  <c r="W33" i="21"/>
  <c r="V35" i="21"/>
  <c r="W35" i="21" s="1"/>
  <c r="T33" i="21"/>
  <c r="S33" i="21"/>
  <c r="R35" i="21"/>
  <c r="S35" i="21" s="1"/>
  <c r="P33" i="21"/>
  <c r="Q28" i="21"/>
  <c r="D32" i="21"/>
  <c r="E32" i="21" s="1"/>
  <c r="O28" i="21"/>
  <c r="N33" i="21"/>
  <c r="L33" i="21"/>
  <c r="K33" i="21"/>
  <c r="J35" i="21"/>
  <c r="K35" i="21" s="1"/>
  <c r="H33" i="21"/>
  <c r="I28" i="21"/>
  <c r="D28" i="21"/>
  <c r="E28" i="21" s="1"/>
  <c r="E17" i="21"/>
  <c r="K28" i="26"/>
  <c r="J33" i="26"/>
  <c r="R33" i="26"/>
  <c r="I28" i="26"/>
  <c r="H33" i="26"/>
  <c r="D32" i="26"/>
  <c r="E32" i="26" s="1"/>
  <c r="G28" i="26"/>
  <c r="F33" i="26"/>
  <c r="L33" i="26"/>
  <c r="D28" i="26"/>
  <c r="E28" i="26" s="1"/>
  <c r="O33" i="26"/>
  <c r="Q28" i="26"/>
  <c r="P33" i="26"/>
  <c r="S33" i="26"/>
  <c r="R35" i="26"/>
  <c r="S35" i="26" s="1"/>
  <c r="U32" i="26"/>
  <c r="T33" i="26"/>
  <c r="W28" i="26"/>
  <c r="V33" i="26"/>
  <c r="Y28" i="26"/>
  <c r="X33" i="26"/>
  <c r="F33" i="27"/>
  <c r="D32" i="27"/>
  <c r="E32" i="27" s="1"/>
  <c r="E30" i="27"/>
  <c r="I30" i="27"/>
  <c r="D28" i="27"/>
  <c r="E28" i="27" s="1"/>
  <c r="E17" i="27"/>
  <c r="AB24" i="27"/>
  <c r="E30" i="26"/>
  <c r="I30" i="26"/>
  <c r="AB24" i="26"/>
  <c r="E30" i="21"/>
  <c r="S33" i="27" l="1"/>
  <c r="Y33" i="27"/>
  <c r="X35" i="27"/>
  <c r="Y35" i="27" s="1"/>
  <c r="U33" i="27"/>
  <c r="T35" i="27"/>
  <c r="U35" i="27" s="1"/>
  <c r="Q33" i="27"/>
  <c r="P35" i="27"/>
  <c r="Q35" i="27" s="1"/>
  <c r="O33" i="27"/>
  <c r="N35" i="27"/>
  <c r="O35" i="27" s="1"/>
  <c r="M33" i="27"/>
  <c r="L35" i="27"/>
  <c r="M35" i="27" s="1"/>
  <c r="K33" i="27"/>
  <c r="J35" i="27"/>
  <c r="K35" i="27" s="1"/>
  <c r="I33" i="27"/>
  <c r="H35" i="27"/>
  <c r="I35" i="27" s="1"/>
  <c r="Y33" i="21"/>
  <c r="X35" i="21"/>
  <c r="Y35" i="21" s="1"/>
  <c r="T35" i="21"/>
  <c r="U35" i="21" s="1"/>
  <c r="U33" i="21"/>
  <c r="Q33" i="21"/>
  <c r="P35" i="21"/>
  <c r="Q35" i="21" s="1"/>
  <c r="O33" i="21"/>
  <c r="N35" i="21"/>
  <c r="O35" i="21" s="1"/>
  <c r="M33" i="21"/>
  <c r="L35" i="21"/>
  <c r="M35" i="21" s="1"/>
  <c r="I33" i="21"/>
  <c r="H35" i="21"/>
  <c r="D33" i="21"/>
  <c r="E33" i="21" s="1"/>
  <c r="K33" i="26"/>
  <c r="J35" i="26"/>
  <c r="K35" i="26" s="1"/>
  <c r="I33" i="26"/>
  <c r="H35" i="26"/>
  <c r="I35" i="26" s="1"/>
  <c r="F35" i="26"/>
  <c r="G35" i="26" s="1"/>
  <c r="G33" i="26"/>
  <c r="M33" i="26"/>
  <c r="L35" i="26"/>
  <c r="M35" i="26" s="1"/>
  <c r="Q33" i="26"/>
  <c r="P35" i="26"/>
  <c r="Q35" i="26" s="1"/>
  <c r="U33" i="26"/>
  <c r="T35" i="26"/>
  <c r="U35" i="26" s="1"/>
  <c r="W33" i="26"/>
  <c r="V35" i="26"/>
  <c r="W35" i="26" s="1"/>
  <c r="Y33" i="26"/>
  <c r="X35" i="26"/>
  <c r="D33" i="26"/>
  <c r="E33" i="26" s="1"/>
  <c r="F35" i="27"/>
  <c r="D33" i="27"/>
  <c r="E33" i="27" s="1"/>
  <c r="G33" i="27"/>
  <c r="I35" i="21" l="1"/>
  <c r="D35" i="21"/>
  <c r="E35" i="21" s="1"/>
  <c r="Y35" i="26"/>
  <c r="D35" i="26"/>
  <c r="E35" i="26" s="1"/>
  <c r="D35" i="27"/>
  <c r="E35" i="27" s="1"/>
  <c r="G35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8896532</author>
  </authors>
  <commentList>
    <comment ref="AB14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Introducir la Renta del Año 1</t>
        </r>
      </text>
    </comment>
    <comment ref="AC14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Introducir el porcentaje de incremento anual</t>
        </r>
      </text>
    </comment>
    <comment ref="AE14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Introducir la Renta del Año 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8896532</author>
  </authors>
  <commentList>
    <comment ref="AB14" authorId="0" shapeId="0" xr:uid="{B64CB5F0-18E6-4E67-82E6-4CB86A890C23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Introducir la Renta del Año 1</t>
        </r>
      </text>
    </comment>
    <comment ref="AC14" authorId="0" shapeId="0" xr:uid="{FBE3AC64-9228-495A-9CE9-E0B03FC7FFC4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Introducir el porcentaje de incremento anual</t>
        </r>
      </text>
    </comment>
    <comment ref="AE14" authorId="0" shapeId="0" xr:uid="{52B37260-4C3F-4563-867F-90C3517555A6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Introducir la Renta del Año 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8896532</author>
  </authors>
  <commentList>
    <comment ref="AB14" authorId="0" shapeId="0" xr:uid="{370C05D6-5E78-48FD-909C-BB6DF215A05F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Introducir la Renta del Año 1</t>
        </r>
      </text>
    </comment>
    <comment ref="AC14" authorId="0" shapeId="0" xr:uid="{F0649BC8-9EBD-4E87-9207-131B5BA477AA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Introducir el porcentaje de incremento anual</t>
        </r>
      </text>
    </comment>
    <comment ref="AE14" authorId="0" shapeId="0" xr:uid="{D75076A7-C4E6-420C-B5B5-2B8055288202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Introducir la Renta del Año 1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8896532</author>
  </authors>
  <commentList>
    <comment ref="V13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Introducir la Renta del Año 1</t>
        </r>
      </text>
    </comment>
    <comment ref="W13" authorId="0" shapeId="0" xr:uid="{00000000-0006-0000-0300-000002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Introducir el porcentaje de incremento anual</t>
        </r>
      </text>
    </comment>
  </commentList>
</comments>
</file>

<file path=xl/sharedStrings.xml><?xml version="1.0" encoding="utf-8"?>
<sst xmlns="http://schemas.openxmlformats.org/spreadsheetml/2006/main" count="223" uniqueCount="70">
  <si>
    <t>ESTE MODELO SE CUMPLIMENTARÁ Y SE INCLUIRÁ EN EL SOBRE Nº 3 DE LA PETICIÓN DE OFERTAS</t>
  </si>
  <si>
    <t>EMPRESA</t>
  </si>
  <si>
    <t>Firma y sello:</t>
  </si>
  <si>
    <t>TOTAL CONTRATO</t>
  </si>
  <si>
    <t>AÑOS PREVISTOS DE VIGENCIA DEL CONTRATO</t>
  </si>
  <si>
    <t xml:space="preserve">TOTAL </t>
  </si>
  <si>
    <t>% s/ventas</t>
  </si>
  <si>
    <t>AÑO 1</t>
  </si>
  <si>
    <t>AÑO 2</t>
  </si>
  <si>
    <t>AÑO 3</t>
  </si>
  <si>
    <t>AÑO 4</t>
  </si>
  <si>
    <t>AÑO 5</t>
  </si>
  <si>
    <t>AÑO 6</t>
  </si>
  <si>
    <t>AÑO 7</t>
  </si>
  <si>
    <t xml:space="preserve">VENTAS       </t>
  </si>
  <si>
    <t>COSTES MATERIA PRIMA</t>
  </si>
  <si>
    <t>MARGEN BRUTO</t>
  </si>
  <si>
    <t>COSTES PERSONAL</t>
  </si>
  <si>
    <t>COMISIONES T. BANCARIAS</t>
  </si>
  <si>
    <t>TASAS Y TRIBUTOS</t>
  </si>
  <si>
    <t>MNTO. Y SUMINISTROS</t>
  </si>
  <si>
    <t>PUBLICIDAD Y PROMOCIÓN</t>
  </si>
  <si>
    <t>EXTRUCT. Y ADMON.</t>
  </si>
  <si>
    <t>GASTOS GENERALES</t>
  </si>
  <si>
    <t>TOTAL GASTOS GENERALES</t>
  </si>
  <si>
    <t>AMORTIZACIONES</t>
  </si>
  <si>
    <t>MARGEN DE EXPLOTACIÓN ANTES DE RENTAS</t>
  </si>
  <si>
    <t>RENTA VARIABLE</t>
  </si>
  <si>
    <t>MARGEN DE EXPLOTACION</t>
  </si>
  <si>
    <t>GASTOS EXTRAORDINARIOS</t>
  </si>
  <si>
    <t>Bº ANTES IMPTOS.</t>
  </si>
  <si>
    <t>RENDONDEO VARIABLE OFERTADO</t>
  </si>
  <si>
    <t>INCREMENTO ANUAL</t>
  </si>
  <si>
    <t>RENTA MINIMA GARANTIZADA EXIGIDA EN LICITACIÓN</t>
  </si>
  <si>
    <t>OBSERVACIONES</t>
  </si>
  <si>
    <t>(COMPLETAR SOLO CELDAS EN BLANCO)</t>
  </si>
  <si>
    <t>OCULTAR ESTAS COLUMNAS</t>
  </si>
  <si>
    <t>RMGA CON % INCREMENTO</t>
  </si>
  <si>
    <r>
      <t>OTROS COSTES</t>
    </r>
    <r>
      <rPr>
        <b/>
        <sz val="10"/>
        <color indexed="10"/>
        <rFont val="Verdana"/>
        <family val="2"/>
      </rPr>
      <t xml:space="preserve">    </t>
    </r>
    <r>
      <rPr>
        <b/>
        <sz val="12"/>
        <color indexed="10"/>
        <rFont val="Verdana"/>
        <family val="2"/>
      </rPr>
      <t>(1)</t>
    </r>
  </si>
  <si>
    <r>
      <t xml:space="preserve">RENTA MINIMA GARANTIZADA OFERTADA   </t>
    </r>
    <r>
      <rPr>
        <b/>
        <sz val="12"/>
        <color indexed="10"/>
        <rFont val="Verdana"/>
        <family val="2"/>
      </rPr>
      <t xml:space="preserve"> (2)</t>
    </r>
  </si>
  <si>
    <r>
      <t>TOTAL RENTA</t>
    </r>
    <r>
      <rPr>
        <b/>
        <sz val="12"/>
        <color indexed="10"/>
        <rFont val="Verdana"/>
        <family val="2"/>
      </rPr>
      <t xml:space="preserve">    (4)</t>
    </r>
  </si>
  <si>
    <t>º</t>
  </si>
  <si>
    <t xml:space="preserve">
(1) Descripción de Otros Costes y/o Gastos Extraordinarios
(2) Figurar el porcentaje de renta variable según lo definido en el punto 5.1 del P.C.P. y su Anejo 1, apartado L.1.2 
       debiendo cumplir las condiciones siguientes:
       •Para el primer año el licitador podrá ofrecer un porcentaje variable comprendido entre el 10 y el 14%.
       • Ser el mismo para todos los meses de cada año.
       • Ser igual o mayor al del año anterior.
       • No ser mayor en 2 puntos porcentuales al porcentaje ofrecido en el año anterior.
       • Estar expresado en un solo decimal.
</t>
  </si>
  <si>
    <r>
      <t xml:space="preserve">RENTA ANUAL RESULTANTE </t>
    </r>
    <r>
      <rPr>
        <b/>
        <sz val="10"/>
        <color indexed="10"/>
        <rFont val="Verdana"/>
        <family val="2"/>
      </rPr>
      <t>(SOLO A EFECTOS DE VALORACIÓN DE LA OFERTA)</t>
    </r>
    <r>
      <rPr>
        <b/>
        <sz val="10"/>
        <rFont val="Verdana"/>
        <family val="2"/>
      </rPr>
      <t xml:space="preserve"> SEGÚN PORCENTAJE OFERTADO SOBRE  VENTAS PREVISTAS</t>
    </r>
    <r>
      <rPr>
        <b/>
        <sz val="14"/>
        <rFont val="Verdana"/>
        <family val="2"/>
      </rPr>
      <t xml:space="preserve"> (2) </t>
    </r>
  </si>
  <si>
    <t>ANEJO 1.D AL C.C.P. Nº EXPEDIENTE 2020-366-00006</t>
  </si>
  <si>
    <t>MODELO DE CUENTA DE EXPLOTACIÓN PREVISIONAL LOCAL 6178</t>
  </si>
  <si>
    <t>AÑO</t>
  </si>
  <si>
    <t>AÑO 8</t>
  </si>
  <si>
    <t>AÑO 9</t>
  </si>
  <si>
    <t>AÑO 10</t>
  </si>
  <si>
    <t xml:space="preserve">MODELO DE CUENTA DE EXPLOTACIÓN PREVISIONAL </t>
  </si>
  <si>
    <t>VENTAS</t>
  </si>
  <si>
    <t>ACTIVIDAD: RESTAURACION-MULTITIENDA CON TERRAZA ACCESORIA EN LA ESTACION DE CÁCERES</t>
  </si>
  <si>
    <r>
      <t xml:space="preserve">
(1) Descripción de Otros Costes y/o Gastos Extraordinarios
(2) Figurar el porcentaje de renta variable según lo definido en el punto 3.2 del C.C.P.
       debiendo cumplir las condiciones siguientes:
       • </t>
    </r>
    <r>
      <rPr>
        <b/>
        <sz val="10"/>
        <color indexed="10"/>
        <rFont val="Verdana"/>
        <family val="2"/>
      </rPr>
      <t>Para el primer año el licitador podrá ofrecer un porcentaje variable mínimo del 4,5%.</t>
    </r>
    <r>
      <rPr>
        <b/>
        <sz val="10"/>
        <rFont val="Verdana"/>
        <family val="2"/>
      </rPr>
      <t xml:space="preserve">
       • Ser el mismo para todos los meses de cada año.
       • Ser igual o mayor al del año anterior.
       • No ser mayor en 2 puntos porcentuales al porcentaje ofrecido en el año anterior.
       • Estar expresado en un solo decimal.
</t>
    </r>
  </si>
  <si>
    <t>ANEJO 5 AL P.C.P. Nº EXPEDIENTE 2024-366-00015</t>
  </si>
  <si>
    <t>ACTIVIDAD: RESTAURACION-MULTITIENDA CON TERRAZA ACCESORIA EN LA ESTACION DE MÉRIDA</t>
  </si>
  <si>
    <r>
      <t xml:space="preserve">
(1) Descripción de Otros Costes y/o Gastos Extraordinarios
(2) Figurar el porcentaje de renta variable según lo definido en el punto 3.2 del C.C.P.
       debiendo cumplir las condiciones siguientes:
       • </t>
    </r>
    <r>
      <rPr>
        <b/>
        <sz val="10"/>
        <color indexed="10"/>
        <rFont val="Verdana"/>
        <family val="2"/>
      </rPr>
      <t>Para el primer año el licitador podrá ofrecer un porcentaje variable mínimo del 3,5%.</t>
    </r>
    <r>
      <rPr>
        <b/>
        <sz val="10"/>
        <rFont val="Verdana"/>
        <family val="2"/>
      </rPr>
      <t xml:space="preserve">
       • Ser el mismo para todos los meses de cada año.
       • Ser igual o mayor al del año anterior.
       • No ser mayor en 2 puntos porcentuales al porcentaje ofrecido en el año anterior.
       • Estar expresado en un solo decimal.
</t>
    </r>
  </si>
  <si>
    <t>ACTIVIDAD: RESTAURACION-MULTITIENDA EN LA ESTACION DE PLASENCIA</t>
  </si>
  <si>
    <t xml:space="preserve">                1.569 € </t>
  </si>
  <si>
    <t xml:space="preserve">                1.585 € </t>
  </si>
  <si>
    <t xml:space="preserve">                1.601 € </t>
  </si>
  <si>
    <t xml:space="preserve">                1.617 € </t>
  </si>
  <si>
    <t xml:space="preserve">                1.633 € </t>
  </si>
  <si>
    <t xml:space="preserve">                1.649 € </t>
  </si>
  <si>
    <t xml:space="preserve">                1.666 € </t>
  </si>
  <si>
    <t xml:space="preserve">                1.682 € </t>
  </si>
  <si>
    <t xml:space="preserve">                1.699 € </t>
  </si>
  <si>
    <t xml:space="preserve">                1.716 € </t>
  </si>
  <si>
    <t xml:space="preserve">              16.416 € </t>
  </si>
  <si>
    <t xml:space="preserve">                1.633 €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</si>
</sst>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0.0%"/>
    <numFmt numFmtId="166" formatCode="#,##0\ &quot;€&quot;"/>
    <numFmt numFmtId="167" formatCode="#,##0.00\ &quot;€&quot;"/>
  </numFmts>
  <fonts count="35">
    <font>
      <sz val="10"/>
      <name val="Arial"/>
      <family val="2"/>
    </font>
    <font>
      <b/>
      <u/>
      <sz val="12"/>
      <name val="Verdana"/>
      <family val="2"/>
    </font>
    <font>
      <sz val="10"/>
      <name val="Verdana"/>
      <family val="2"/>
    </font>
    <font>
      <b/>
      <sz val="18"/>
      <name val="Verdana"/>
      <family val="2"/>
    </font>
    <font>
      <b/>
      <sz val="20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sz val="11"/>
      <name val="Verdana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dif Fago No Regular"/>
    </font>
    <font>
      <b/>
      <sz val="24"/>
      <name val="Verdana"/>
      <family val="2"/>
    </font>
    <font>
      <sz val="9"/>
      <color indexed="81"/>
      <name val="Tahoma"/>
      <family val="2"/>
    </font>
    <font>
      <b/>
      <sz val="14"/>
      <color indexed="81"/>
      <name val="Tahoma"/>
      <family val="2"/>
    </font>
    <font>
      <b/>
      <sz val="14"/>
      <name val="Adif Fago No Regular"/>
    </font>
    <font>
      <b/>
      <sz val="16"/>
      <name val="Adif Fago No Regular"/>
    </font>
    <font>
      <b/>
      <sz val="14"/>
      <name val="Verdana"/>
      <family val="2"/>
    </font>
    <font>
      <b/>
      <sz val="10"/>
      <color indexed="10"/>
      <name val="Verdana"/>
      <family val="2"/>
    </font>
    <font>
      <b/>
      <sz val="12"/>
      <color indexed="10"/>
      <name val="Verdana"/>
      <family val="2"/>
    </font>
    <font>
      <sz val="11"/>
      <color theme="1"/>
      <name val="Calibri"/>
      <family val="2"/>
      <scheme val="minor"/>
    </font>
    <font>
      <b/>
      <sz val="14"/>
      <color rgb="FFFF0000"/>
      <name val="Verdana"/>
      <family val="2"/>
    </font>
    <font>
      <sz val="10"/>
      <color theme="1"/>
      <name val="Verdana"/>
      <family val="2"/>
    </font>
    <font>
      <sz val="10"/>
      <color theme="1" tint="0.34998626667073579"/>
      <name val="Verdana"/>
      <family val="2"/>
    </font>
    <font>
      <b/>
      <sz val="8"/>
      <color rgb="FFFF0000"/>
      <name val="Calibri"/>
      <family val="2"/>
      <scheme val="minor"/>
    </font>
    <font>
      <b/>
      <sz val="14"/>
      <color rgb="FFFF0000"/>
      <name val="Adif Pc Futura LT Book"/>
    </font>
    <font>
      <b/>
      <sz val="11"/>
      <color rgb="FFFF0000"/>
      <name val="Verdana"/>
      <family val="2"/>
    </font>
    <font>
      <b/>
      <sz val="14"/>
      <color theme="1" tint="0.499984740745262"/>
      <name val="Verdana"/>
      <family val="2"/>
    </font>
    <font>
      <sz val="10"/>
      <color rgb="FFFF0000"/>
      <name val="Verdana"/>
      <family val="2"/>
    </font>
    <font>
      <b/>
      <sz val="18"/>
      <name val="Adif Fago No Regula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7B51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1"/>
        <bgColor indexed="64"/>
      </patternFill>
    </fill>
  </fills>
  <borders count="11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indexed="64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double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double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double">
        <color indexed="64"/>
      </left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double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theme="0" tint="-0.24994659260841701"/>
      </right>
      <top style="medium">
        <color indexed="64"/>
      </top>
      <bottom style="double">
        <color indexed="64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double">
        <color indexed="64"/>
      </bottom>
      <diagonal/>
    </border>
    <border>
      <left style="thin">
        <color theme="0" tint="-0.24994659260841701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double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double">
        <color indexed="64"/>
      </right>
      <top/>
      <bottom/>
      <diagonal/>
    </border>
    <border>
      <left style="thin">
        <color theme="0" tint="-0.14996795556505021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theme="0" tint="-0.24994659260841701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double">
        <color indexed="64"/>
      </top>
      <bottom/>
      <diagonal/>
    </border>
    <border>
      <left style="thin">
        <color theme="0" tint="-0.24994659260841701"/>
      </left>
      <right style="double">
        <color indexed="64"/>
      </right>
      <top style="double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double">
        <color indexed="64"/>
      </left>
      <right style="thin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2">
    <xf numFmtId="0" fontId="0" fillId="0" borderId="0"/>
    <xf numFmtId="164" fontId="23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 applyBorder="1" applyProtection="1"/>
    <xf numFmtId="0" fontId="2" fillId="0" borderId="0" xfId="0" applyFont="1" applyProtection="1"/>
    <xf numFmtId="0" fontId="10" fillId="3" borderId="1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vertical="center" shrinkToFit="1"/>
    </xf>
    <xf numFmtId="0" fontId="2" fillId="0" borderId="56" xfId="0" applyFont="1" applyBorder="1" applyProtection="1"/>
    <xf numFmtId="0" fontId="1" fillId="0" borderId="56" xfId="0" applyFont="1" applyBorder="1" applyAlignment="1" applyProtection="1">
      <alignment horizontal="right"/>
    </xf>
    <xf numFmtId="0" fontId="2" fillId="0" borderId="57" xfId="0" applyFont="1" applyBorder="1" applyProtection="1"/>
    <xf numFmtId="0" fontId="2" fillId="0" borderId="58" xfId="0" applyFont="1" applyBorder="1" applyProtection="1"/>
    <xf numFmtId="0" fontId="2" fillId="0" borderId="59" xfId="0" applyFont="1" applyBorder="1" applyProtection="1"/>
    <xf numFmtId="0" fontId="2" fillId="0" borderId="60" xfId="0" applyFont="1" applyBorder="1" applyProtection="1"/>
    <xf numFmtId="0" fontId="2" fillId="0" borderId="61" xfId="0" applyFont="1" applyBorder="1" applyProtection="1"/>
    <xf numFmtId="0" fontId="2" fillId="0" borderId="61" xfId="0" applyFont="1" applyFill="1" applyBorder="1" applyProtection="1"/>
    <xf numFmtId="0" fontId="1" fillId="0" borderId="61" xfId="0" applyFont="1" applyBorder="1" applyProtection="1"/>
    <xf numFmtId="0" fontId="2" fillId="0" borderId="62" xfId="0" applyFont="1" applyBorder="1" applyProtection="1"/>
    <xf numFmtId="0" fontId="2" fillId="0" borderId="63" xfId="0" applyFont="1" applyBorder="1" applyProtection="1"/>
    <xf numFmtId="0" fontId="2" fillId="0" borderId="64" xfId="0" applyFont="1" applyBorder="1" applyProtection="1"/>
    <xf numFmtId="0" fontId="5" fillId="0" borderId="65" xfId="0" applyFont="1" applyBorder="1" applyAlignment="1" applyProtection="1">
      <alignment horizontal="center" vertical="center"/>
    </xf>
    <xf numFmtId="0" fontId="2" fillId="0" borderId="66" xfId="0" applyFont="1" applyBorder="1" applyProtection="1"/>
    <xf numFmtId="0" fontId="5" fillId="0" borderId="67" xfId="0" applyFont="1" applyFill="1" applyBorder="1" applyProtection="1"/>
    <xf numFmtId="0" fontId="6" fillId="0" borderId="67" xfId="0" applyFont="1" applyBorder="1" applyProtection="1"/>
    <xf numFmtId="0" fontId="1" fillId="0" borderId="67" xfId="0" applyFont="1" applyBorder="1" applyAlignment="1" applyProtection="1">
      <alignment horizontal="center"/>
    </xf>
    <xf numFmtId="0" fontId="2" fillId="0" borderId="67" xfId="0" applyFont="1" applyBorder="1" applyProtection="1"/>
    <xf numFmtId="0" fontId="3" fillId="0" borderId="68" xfId="0" applyFont="1" applyBorder="1" applyAlignment="1" applyProtection="1">
      <alignment horizontal="center"/>
    </xf>
    <xf numFmtId="0" fontId="2" fillId="0" borderId="68" xfId="0" applyFont="1" applyBorder="1" applyProtection="1"/>
    <xf numFmtId="0" fontId="2" fillId="0" borderId="69" xfId="0" applyFont="1" applyBorder="1" applyProtection="1"/>
    <xf numFmtId="0" fontId="2" fillId="0" borderId="70" xfId="0" applyFont="1" applyBorder="1" applyProtection="1"/>
    <xf numFmtId="4" fontId="0" fillId="0" borderId="0" xfId="0" applyNumberFormat="1" applyAlignment="1" applyProtection="1">
      <protection locked="0"/>
    </xf>
    <xf numFmtId="10" fontId="12" fillId="4" borderId="0" xfId="0" applyNumberFormat="1" applyFont="1" applyFill="1" applyAlignment="1" applyProtection="1">
      <alignment horizontal="center" vertical="center"/>
      <protection locked="0"/>
    </xf>
    <xf numFmtId="4" fontId="0" fillId="0" borderId="0" xfId="0" applyNumberFormat="1" applyAlignment="1"/>
    <xf numFmtId="10" fontId="13" fillId="5" borderId="0" xfId="0" applyNumberFormat="1" applyFont="1" applyFill="1"/>
    <xf numFmtId="4" fontId="2" fillId="0" borderId="0" xfId="0" applyNumberFormat="1" applyFont="1" applyProtection="1"/>
    <xf numFmtId="0" fontId="14" fillId="6" borderId="2" xfId="0" applyFont="1" applyFill="1" applyBorder="1" applyAlignment="1">
      <alignment horizontal="center" vertical="center" wrapText="1"/>
    </xf>
    <xf numFmtId="0" fontId="11" fillId="0" borderId="61" xfId="0" applyFont="1" applyBorder="1" applyAlignment="1" applyProtection="1">
      <alignment vertical="center"/>
    </xf>
    <xf numFmtId="0" fontId="2" fillId="0" borderId="61" xfId="0" applyFont="1" applyFill="1" applyBorder="1" applyAlignment="1" applyProtection="1">
      <alignment horizontal="center" vertical="center"/>
    </xf>
    <xf numFmtId="0" fontId="24" fillId="0" borderId="61" xfId="0" applyFont="1" applyBorder="1" applyAlignment="1" applyProtection="1">
      <alignment vertical="center"/>
    </xf>
    <xf numFmtId="0" fontId="2" fillId="0" borderId="57" xfId="0" applyFont="1" applyFill="1" applyBorder="1" applyAlignment="1" applyProtection="1">
      <alignment horizontal="center" vertical="center"/>
    </xf>
    <xf numFmtId="166" fontId="2" fillId="7" borderId="71" xfId="0" applyNumberFormat="1" applyFont="1" applyFill="1" applyBorder="1" applyAlignment="1" applyProtection="1">
      <alignment horizontal="right" vertical="center" shrinkToFit="1"/>
    </xf>
    <xf numFmtId="165" fontId="2" fillId="7" borderId="72" xfId="0" applyNumberFormat="1" applyFont="1" applyFill="1" applyBorder="1" applyAlignment="1" applyProtection="1">
      <alignment horizontal="center" vertical="center" shrinkToFit="1"/>
    </xf>
    <xf numFmtId="166" fontId="2" fillId="7" borderId="73" xfId="0" applyNumberFormat="1" applyFont="1" applyFill="1" applyBorder="1" applyAlignment="1" applyProtection="1">
      <alignment horizontal="right" vertical="center" shrinkToFit="1"/>
    </xf>
    <xf numFmtId="166" fontId="25" fillId="7" borderId="73" xfId="0" applyNumberFormat="1" applyFont="1" applyFill="1" applyBorder="1" applyAlignment="1" applyProtection="1">
      <alignment horizontal="right" vertical="center" shrinkToFit="1"/>
    </xf>
    <xf numFmtId="166" fontId="26" fillId="5" borderId="74" xfId="0" applyNumberFormat="1" applyFont="1" applyFill="1" applyBorder="1" applyAlignment="1" applyProtection="1">
      <alignment horizontal="right" vertical="center" shrinkToFit="1"/>
      <protection locked="0"/>
    </xf>
    <xf numFmtId="166" fontId="26" fillId="5" borderId="75" xfId="0" applyNumberFormat="1" applyFont="1" applyFill="1" applyBorder="1" applyAlignment="1" applyProtection="1">
      <alignment horizontal="right" vertical="center" shrinkToFit="1"/>
      <protection locked="0"/>
    </xf>
    <xf numFmtId="166" fontId="26" fillId="5" borderId="76" xfId="0" applyNumberFormat="1" applyFont="1" applyFill="1" applyBorder="1" applyAlignment="1" applyProtection="1">
      <alignment horizontal="right" vertical="center" shrinkToFit="1"/>
      <protection locked="0"/>
    </xf>
    <xf numFmtId="166" fontId="26" fillId="5" borderId="77" xfId="0" applyNumberFormat="1" applyFont="1" applyFill="1" applyBorder="1" applyAlignment="1" applyProtection="1">
      <alignment horizontal="right" vertical="center" shrinkToFit="1"/>
      <protection locked="0"/>
    </xf>
    <xf numFmtId="166" fontId="8" fillId="7" borderId="3" xfId="0" applyNumberFormat="1" applyFont="1" applyFill="1" applyBorder="1" applyAlignment="1" applyProtection="1">
      <alignment horizontal="right" vertical="center" shrinkToFit="1"/>
    </xf>
    <xf numFmtId="165" fontId="8" fillId="7" borderId="4" xfId="0" applyNumberFormat="1" applyFont="1" applyFill="1" applyBorder="1" applyAlignment="1" applyProtection="1">
      <alignment horizontal="center" vertical="center" shrinkToFit="1"/>
    </xf>
    <xf numFmtId="166" fontId="26" fillId="5" borderId="78" xfId="0" applyNumberFormat="1" applyFont="1" applyFill="1" applyBorder="1" applyAlignment="1" applyProtection="1">
      <alignment horizontal="right" vertical="center" shrinkToFit="1"/>
      <protection locked="0"/>
    </xf>
    <xf numFmtId="166" fontId="26" fillId="5" borderId="79" xfId="0" applyNumberFormat="1" applyFont="1" applyFill="1" applyBorder="1" applyAlignment="1" applyProtection="1">
      <alignment horizontal="right" vertical="center" shrinkToFit="1"/>
      <protection locked="0"/>
    </xf>
    <xf numFmtId="166" fontId="26" fillId="5" borderId="80" xfId="0" applyNumberFormat="1" applyFont="1" applyFill="1" applyBorder="1" applyAlignment="1" applyProtection="1">
      <alignment horizontal="right" vertical="center" shrinkToFit="1"/>
      <protection locked="0"/>
    </xf>
    <xf numFmtId="166" fontId="26" fillId="5" borderId="81" xfId="0" applyNumberFormat="1" applyFont="1" applyFill="1" applyBorder="1" applyAlignment="1" applyProtection="1">
      <alignment horizontal="right" vertical="center" shrinkToFit="1"/>
      <protection locked="0"/>
    </xf>
    <xf numFmtId="166" fontId="8" fillId="7" borderId="5" xfId="0" applyNumberFormat="1" applyFont="1" applyFill="1" applyBorder="1" applyAlignment="1" applyProtection="1">
      <alignment horizontal="right" vertical="center" shrinkToFit="1"/>
    </xf>
    <xf numFmtId="165" fontId="8" fillId="7" borderId="6" xfId="0" applyNumberFormat="1" applyFont="1" applyFill="1" applyBorder="1" applyAlignment="1" applyProtection="1">
      <alignment horizontal="center" vertical="center" shrinkToFit="1"/>
    </xf>
    <xf numFmtId="165" fontId="8" fillId="5" borderId="82" xfId="0" applyNumberFormat="1" applyFont="1" applyFill="1" applyBorder="1" applyAlignment="1" applyProtection="1">
      <alignment horizontal="center" vertical="center" shrinkToFit="1"/>
      <protection locked="0"/>
    </xf>
    <xf numFmtId="165" fontId="2" fillId="7" borderId="83" xfId="0" applyNumberFormat="1" applyFont="1" applyFill="1" applyBorder="1" applyAlignment="1" applyProtection="1">
      <alignment horizontal="center" vertical="center" shrinkToFit="1"/>
    </xf>
    <xf numFmtId="165" fontId="8" fillId="5" borderId="84" xfId="0" applyNumberFormat="1" applyFont="1" applyFill="1" applyBorder="1" applyAlignment="1" applyProtection="1">
      <alignment horizontal="center" vertical="center" shrinkToFit="1"/>
      <protection locked="0"/>
    </xf>
    <xf numFmtId="0" fontId="8" fillId="8" borderId="7" xfId="0" applyFont="1" applyFill="1" applyBorder="1" applyAlignment="1" applyProtection="1">
      <alignment horizontal="center" vertical="center"/>
    </xf>
    <xf numFmtId="165" fontId="9" fillId="8" borderId="8" xfId="0" applyNumberFormat="1" applyFont="1" applyFill="1" applyBorder="1" applyAlignment="1" applyProtection="1">
      <alignment horizontal="center" vertical="center" wrapText="1"/>
    </xf>
    <xf numFmtId="166" fontId="26" fillId="9" borderId="7" xfId="0" applyNumberFormat="1" applyFont="1" applyFill="1" applyBorder="1" applyAlignment="1" applyProtection="1">
      <alignment horizontal="right" vertical="center" shrinkToFit="1"/>
    </xf>
    <xf numFmtId="166" fontId="26" fillId="9" borderId="8" xfId="0" applyNumberFormat="1" applyFont="1" applyFill="1" applyBorder="1" applyAlignment="1" applyProtection="1">
      <alignment horizontal="right" vertical="center" shrinkToFit="1"/>
      <protection locked="0"/>
    </xf>
    <xf numFmtId="165" fontId="26" fillId="9" borderId="82" xfId="0" applyNumberFormat="1" applyFont="1" applyFill="1" applyBorder="1" applyAlignment="1" applyProtection="1">
      <alignment horizontal="center" vertical="center" shrinkToFit="1"/>
    </xf>
    <xf numFmtId="165" fontId="26" fillId="9" borderId="85" xfId="0" applyNumberFormat="1" applyFont="1" applyFill="1" applyBorder="1" applyAlignment="1" applyProtection="1">
      <alignment horizontal="center" vertical="center" shrinkToFit="1"/>
    </xf>
    <xf numFmtId="166" fontId="26" fillId="9" borderId="74" xfId="0" applyNumberFormat="1" applyFont="1" applyFill="1" applyBorder="1" applyAlignment="1" applyProtection="1">
      <alignment horizontal="right" vertical="center" shrinkToFit="1"/>
    </xf>
    <xf numFmtId="165" fontId="8" fillId="9" borderId="8" xfId="0" applyNumberFormat="1" applyFont="1" applyFill="1" applyBorder="1" applyAlignment="1" applyProtection="1">
      <alignment horizontal="center" vertical="center" shrinkToFit="1"/>
    </xf>
    <xf numFmtId="165" fontId="8" fillId="9" borderId="9" xfId="0" applyNumberFormat="1" applyFont="1" applyFill="1" applyBorder="1" applyAlignment="1" applyProtection="1">
      <alignment horizontal="center" vertical="center" shrinkToFit="1"/>
    </xf>
    <xf numFmtId="165" fontId="26" fillId="9" borderId="86" xfId="0" applyNumberFormat="1" applyFont="1" applyFill="1" applyBorder="1" applyAlignment="1" applyProtection="1">
      <alignment horizontal="center" vertical="center" shrinkToFit="1"/>
    </xf>
    <xf numFmtId="165" fontId="8" fillId="9" borderId="10" xfId="0" applyNumberFormat="1" applyFont="1" applyFill="1" applyBorder="1" applyAlignment="1" applyProtection="1">
      <alignment horizontal="center" vertical="center" shrinkToFit="1"/>
    </xf>
    <xf numFmtId="166" fontId="18" fillId="9" borderId="3" xfId="0" applyNumberFormat="1" applyFont="1" applyFill="1" applyBorder="1" applyAlignment="1">
      <alignment horizontal="center" vertical="center" wrapText="1"/>
    </xf>
    <xf numFmtId="165" fontId="8" fillId="9" borderId="11" xfId="0" applyNumberFormat="1" applyFont="1" applyFill="1" applyBorder="1" applyAlignment="1" applyProtection="1">
      <alignment horizontal="center" vertical="center" shrinkToFit="1"/>
    </xf>
    <xf numFmtId="165" fontId="26" fillId="9" borderId="87" xfId="0" applyNumberFormat="1" applyFont="1" applyFill="1" applyBorder="1" applyAlignment="1" applyProtection="1">
      <alignment horizontal="center" vertical="center" shrinkToFit="1"/>
    </xf>
    <xf numFmtId="166" fontId="8" fillId="7" borderId="12" xfId="0" applyNumberFormat="1" applyFont="1" applyFill="1" applyBorder="1" applyAlignment="1" applyProtection="1">
      <alignment horizontal="right" vertical="center" shrinkToFit="1"/>
    </xf>
    <xf numFmtId="166" fontId="8" fillId="7" borderId="4" xfId="0" applyNumberFormat="1" applyFont="1" applyFill="1" applyBorder="1" applyAlignment="1" applyProtection="1">
      <alignment horizontal="right" vertical="center" shrinkToFit="1"/>
    </xf>
    <xf numFmtId="165" fontId="8" fillId="7" borderId="88" xfId="0" applyNumberFormat="1" applyFont="1" applyFill="1" applyBorder="1" applyAlignment="1" applyProtection="1">
      <alignment horizontal="right" vertical="center" shrinkToFit="1"/>
    </xf>
    <xf numFmtId="166" fontId="8" fillId="7" borderId="13" xfId="0" applyNumberFormat="1" applyFont="1" applyFill="1" applyBorder="1" applyAlignment="1" applyProtection="1">
      <alignment horizontal="right" vertical="center" shrinkToFit="1"/>
    </xf>
    <xf numFmtId="165" fontId="8" fillId="7" borderId="14" xfId="0" applyNumberFormat="1" applyFont="1" applyFill="1" applyBorder="1" applyAlignment="1" applyProtection="1">
      <alignment horizontal="right" vertical="center" shrinkToFit="1"/>
    </xf>
    <xf numFmtId="166" fontId="5" fillId="10" borderId="15" xfId="0" applyNumberFormat="1" applyFont="1" applyFill="1" applyBorder="1" applyAlignment="1" applyProtection="1">
      <alignment horizontal="right" vertical="center" shrinkToFit="1"/>
    </xf>
    <xf numFmtId="165" fontId="8" fillId="10" borderId="16" xfId="0" applyNumberFormat="1" applyFont="1" applyFill="1" applyBorder="1" applyAlignment="1" applyProtection="1">
      <alignment horizontal="center" vertical="center" shrinkToFit="1"/>
    </xf>
    <xf numFmtId="166" fontId="7" fillId="9" borderId="17" xfId="0" applyNumberFormat="1" applyFont="1" applyFill="1" applyBorder="1" applyAlignment="1" applyProtection="1">
      <alignment horizontal="right" vertical="center" shrinkToFit="1"/>
    </xf>
    <xf numFmtId="165" fontId="8" fillId="9" borderId="18" xfId="0" applyNumberFormat="1" applyFont="1" applyFill="1" applyBorder="1" applyAlignment="1" applyProtection="1">
      <alignment horizontal="center" vertical="center" shrinkToFit="1"/>
    </xf>
    <xf numFmtId="166" fontId="8" fillId="9" borderId="19" xfId="0" applyNumberFormat="1" applyFont="1" applyFill="1" applyBorder="1" applyAlignment="1" applyProtection="1">
      <alignment horizontal="right" vertical="center" shrinkToFit="1"/>
    </xf>
    <xf numFmtId="166" fontId="2" fillId="9" borderId="76" xfId="0" applyNumberFormat="1" applyFont="1" applyFill="1" applyBorder="1" applyAlignment="1" applyProtection="1">
      <alignment horizontal="right" vertical="center" shrinkToFit="1"/>
    </xf>
    <xf numFmtId="166" fontId="8" fillId="9" borderId="15" xfId="0" applyNumberFormat="1" applyFont="1" applyFill="1" applyBorder="1" applyAlignment="1" applyProtection="1">
      <alignment horizontal="right" vertical="center" shrinkToFit="1"/>
    </xf>
    <xf numFmtId="165" fontId="8" fillId="9" borderId="16" xfId="0" applyNumberFormat="1" applyFont="1" applyFill="1" applyBorder="1" applyAlignment="1" applyProtection="1">
      <alignment horizontal="center" vertical="center" shrinkToFit="1"/>
    </xf>
    <xf numFmtId="166" fontId="2" fillId="7" borderId="89" xfId="0" applyNumberFormat="1" applyFont="1" applyFill="1" applyBorder="1" applyAlignment="1" applyProtection="1">
      <alignment horizontal="right" vertical="center" shrinkToFit="1"/>
    </xf>
    <xf numFmtId="165" fontId="2" fillId="7" borderId="90" xfId="0" applyNumberFormat="1" applyFont="1" applyFill="1" applyBorder="1" applyAlignment="1" applyProtection="1">
      <alignment horizontal="center" vertical="center" shrinkToFit="1"/>
    </xf>
    <xf numFmtId="166" fontId="2" fillId="7" borderId="91" xfId="0" applyNumberFormat="1" applyFont="1" applyFill="1" applyBorder="1" applyAlignment="1" applyProtection="1">
      <alignment horizontal="right" vertical="center" shrinkToFit="1"/>
    </xf>
    <xf numFmtId="165" fontId="26" fillId="9" borderId="92" xfId="0" applyNumberFormat="1" applyFont="1" applyFill="1" applyBorder="1" applyAlignment="1" applyProtection="1">
      <alignment horizontal="center" vertical="center" shrinkToFit="1"/>
    </xf>
    <xf numFmtId="165" fontId="26" fillId="9" borderId="84" xfId="0" applyNumberFormat="1" applyFont="1" applyFill="1" applyBorder="1" applyAlignment="1" applyProtection="1">
      <alignment horizontal="center" vertical="center" shrinkToFit="1"/>
    </xf>
    <xf numFmtId="165" fontId="26" fillId="9" borderId="93" xfId="0" applyNumberFormat="1" applyFont="1" applyFill="1" applyBorder="1" applyAlignment="1" applyProtection="1">
      <alignment horizontal="center" vertical="center" shrinkToFit="1"/>
    </xf>
    <xf numFmtId="165" fontId="26" fillId="9" borderId="94" xfId="0" applyNumberFormat="1" applyFont="1" applyFill="1" applyBorder="1" applyAlignment="1" applyProtection="1">
      <alignment horizontal="center" vertical="center" shrinkToFit="1"/>
    </xf>
    <xf numFmtId="9" fontId="8" fillId="7" borderId="95" xfId="0" applyNumberFormat="1" applyFont="1" applyFill="1" applyBorder="1" applyAlignment="1" applyProtection="1">
      <alignment horizontal="right" vertical="center" shrinkToFit="1"/>
    </xf>
    <xf numFmtId="165" fontId="2" fillId="7" borderId="96" xfId="0" applyNumberFormat="1" applyFont="1" applyFill="1" applyBorder="1" applyAlignment="1" applyProtection="1">
      <alignment horizontal="center" vertical="center" shrinkToFit="1"/>
    </xf>
    <xf numFmtId="166" fontId="8" fillId="8" borderId="20" xfId="0" applyNumberFormat="1" applyFont="1" applyFill="1" applyBorder="1" applyAlignment="1" applyProtection="1">
      <alignment horizontal="left" vertical="center"/>
    </xf>
    <xf numFmtId="166" fontId="8" fillId="8" borderId="21" xfId="0" applyNumberFormat="1" applyFont="1" applyFill="1" applyBorder="1" applyAlignment="1" applyProtection="1">
      <alignment horizontal="left" vertical="center"/>
    </xf>
    <xf numFmtId="0" fontId="8" fillId="7" borderId="22" xfId="0" applyFont="1" applyFill="1" applyBorder="1" applyAlignment="1" applyProtection="1">
      <alignment horizontal="left" vertical="center"/>
    </xf>
    <xf numFmtId="166" fontId="8" fillId="8" borderId="23" xfId="0" applyNumberFormat="1" applyFont="1" applyFill="1" applyBorder="1" applyAlignment="1" applyProtection="1">
      <alignment horizontal="left" vertical="center"/>
    </xf>
    <xf numFmtId="166" fontId="8" fillId="8" borderId="24" xfId="0" applyNumberFormat="1" applyFont="1" applyFill="1" applyBorder="1" applyAlignment="1" applyProtection="1">
      <alignment horizontal="left" vertical="center"/>
    </xf>
    <xf numFmtId="0" fontId="8" fillId="7" borderId="22" xfId="0" applyFont="1" applyFill="1" applyBorder="1" applyAlignment="1" applyProtection="1">
      <alignment horizontal="left" vertical="center" wrapText="1"/>
    </xf>
    <xf numFmtId="0" fontId="8" fillId="10" borderId="25" xfId="0" applyFont="1" applyFill="1" applyBorder="1" applyAlignment="1" applyProtection="1">
      <alignment horizontal="left" vertical="center" wrapText="1"/>
    </xf>
    <xf numFmtId="0" fontId="8" fillId="8" borderId="25" xfId="0" applyFont="1" applyFill="1" applyBorder="1" applyAlignment="1" applyProtection="1">
      <alignment horizontal="left" vertical="center" wrapText="1"/>
    </xf>
    <xf numFmtId="166" fontId="7" fillId="10" borderId="26" xfId="0" applyNumberFormat="1" applyFont="1" applyFill="1" applyBorder="1" applyAlignment="1" applyProtection="1">
      <alignment horizontal="left" vertical="center"/>
    </xf>
    <xf numFmtId="0" fontId="8" fillId="7" borderId="27" xfId="0" applyFont="1" applyFill="1" applyBorder="1" applyAlignment="1" applyProtection="1">
      <alignment horizontal="left" vertical="center" wrapText="1"/>
    </xf>
    <xf numFmtId="0" fontId="8" fillId="7" borderId="28" xfId="0" applyFont="1" applyFill="1" applyBorder="1" applyAlignment="1" applyProtection="1">
      <alignment horizontal="left" vertical="center"/>
    </xf>
    <xf numFmtId="165" fontId="26" fillId="9" borderId="29" xfId="0" applyNumberFormat="1" applyFont="1" applyFill="1" applyBorder="1" applyAlignment="1" applyProtection="1">
      <alignment horizontal="center" vertical="center" shrinkToFit="1"/>
    </xf>
    <xf numFmtId="165" fontId="26" fillId="9" borderId="8" xfId="0" applyNumberFormat="1" applyFont="1" applyFill="1" applyBorder="1" applyAlignment="1" applyProtection="1">
      <alignment horizontal="center" vertical="center" shrinkToFit="1"/>
    </xf>
    <xf numFmtId="166" fontId="18" fillId="0" borderId="7" xfId="0" applyNumberFormat="1" applyFont="1" applyFill="1" applyBorder="1" applyAlignment="1" applyProtection="1">
      <alignment horizontal="center" vertical="center"/>
    </xf>
    <xf numFmtId="166" fontId="18" fillId="0" borderId="29" xfId="0" applyNumberFormat="1" applyFont="1" applyFill="1" applyBorder="1" applyAlignment="1" applyProtection="1">
      <alignment horizontal="center" vertical="center"/>
    </xf>
    <xf numFmtId="0" fontId="8" fillId="9" borderId="2" xfId="0" applyFont="1" applyFill="1" applyBorder="1" applyAlignment="1">
      <alignment horizontal="center" vertical="center" wrapText="1"/>
    </xf>
    <xf numFmtId="166" fontId="7" fillId="10" borderId="30" xfId="0" applyNumberFormat="1" applyFont="1" applyFill="1" applyBorder="1" applyAlignment="1" applyProtection="1">
      <alignment horizontal="right" vertical="center" shrinkToFit="1"/>
    </xf>
    <xf numFmtId="165" fontId="7" fillId="10" borderId="31" xfId="0" applyNumberFormat="1" applyFont="1" applyFill="1" applyBorder="1" applyAlignment="1" applyProtection="1">
      <alignment horizontal="center" vertical="center" shrinkToFit="1"/>
    </xf>
    <xf numFmtId="165" fontId="11" fillId="10" borderId="97" xfId="0" applyNumberFormat="1" applyFont="1" applyFill="1" applyBorder="1" applyAlignment="1" applyProtection="1">
      <alignment horizontal="center" vertical="center" shrinkToFit="1"/>
    </xf>
    <xf numFmtId="166" fontId="7" fillId="10" borderId="98" xfId="0" applyNumberFormat="1" applyFont="1" applyFill="1" applyBorder="1" applyAlignment="1" applyProtection="1">
      <alignment horizontal="right" vertical="center" shrinkToFit="1"/>
    </xf>
    <xf numFmtId="165" fontId="11" fillId="10" borderId="99" xfId="0" applyNumberFormat="1" applyFont="1" applyFill="1" applyBorder="1" applyAlignment="1" applyProtection="1">
      <alignment horizontal="center" vertical="center" shrinkToFit="1"/>
    </xf>
    <xf numFmtId="166" fontId="18" fillId="0" borderId="32" xfId="0" applyNumberFormat="1" applyFont="1" applyFill="1" applyBorder="1" applyAlignment="1" applyProtection="1">
      <alignment horizontal="center" vertical="center"/>
    </xf>
    <xf numFmtId="0" fontId="27" fillId="0" borderId="61" xfId="0" applyFont="1" applyBorder="1" applyAlignment="1" applyProtection="1">
      <alignment horizontal="center" vertical="center" wrapText="1"/>
    </xf>
    <xf numFmtId="0" fontId="15" fillId="9" borderId="0" xfId="0" applyFont="1" applyFill="1" applyBorder="1" applyAlignment="1" applyProtection="1">
      <alignment horizontal="center" vertical="center"/>
    </xf>
    <xf numFmtId="0" fontId="4" fillId="9" borderId="0" xfId="0" applyFont="1" applyFill="1" applyBorder="1" applyAlignment="1" applyProtection="1">
      <alignment horizontal="center" vertical="center" shrinkToFit="1"/>
    </xf>
    <xf numFmtId="0" fontId="5" fillId="9" borderId="0" xfId="0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center" vertical="top"/>
      <protection locked="0"/>
    </xf>
    <xf numFmtId="0" fontId="24" fillId="5" borderId="0" xfId="0" applyFont="1" applyFill="1" applyBorder="1" applyAlignment="1" applyProtection="1">
      <alignment horizontal="center" vertical="center" wrapText="1"/>
    </xf>
    <xf numFmtId="166" fontId="5" fillId="11" borderId="33" xfId="0" applyNumberFormat="1" applyFont="1" applyFill="1" applyBorder="1" applyAlignment="1" applyProtection="1">
      <alignment horizontal="center" vertical="center" shrinkToFit="1"/>
    </xf>
    <xf numFmtId="166" fontId="5" fillId="11" borderId="34" xfId="0" applyNumberFormat="1" applyFont="1" applyFill="1" applyBorder="1" applyAlignment="1" applyProtection="1">
      <alignment horizontal="center" vertical="center" shrinkToFit="1"/>
    </xf>
    <xf numFmtId="4" fontId="28" fillId="11" borderId="29" xfId="0" applyNumberFormat="1" applyFont="1" applyFill="1" applyBorder="1" applyAlignment="1" applyProtection="1">
      <alignment horizontal="center" vertical="center" wrapText="1"/>
      <protection locked="0"/>
    </xf>
    <xf numFmtId="165" fontId="26" fillId="9" borderId="29" xfId="0" applyNumberFormat="1" applyFont="1" applyFill="1" applyBorder="1" applyAlignment="1" applyProtection="1">
      <alignment horizontal="center" vertical="center" shrinkToFit="1"/>
      <protection locked="0"/>
    </xf>
    <xf numFmtId="165" fontId="26" fillId="9" borderId="8" xfId="0" applyNumberFormat="1" applyFont="1" applyFill="1" applyBorder="1" applyAlignment="1" applyProtection="1">
      <alignment horizontal="center" vertical="center" shrinkToFit="1"/>
      <protection locked="0"/>
    </xf>
    <xf numFmtId="165" fontId="8" fillId="0" borderId="82" xfId="0" applyNumberFormat="1" applyFont="1" applyFill="1" applyBorder="1" applyAlignment="1">
      <alignment horizontal="center" vertical="center" shrinkToFit="1"/>
    </xf>
    <xf numFmtId="166" fontId="2" fillId="9" borderId="76" xfId="0" applyNumberFormat="1" applyFont="1" applyFill="1" applyBorder="1" applyAlignment="1">
      <alignment horizontal="right" vertical="center" shrinkToFit="1"/>
    </xf>
    <xf numFmtId="0" fontId="15" fillId="9" borderId="0" xfId="0" applyFont="1" applyFill="1" applyBorder="1" applyAlignment="1" applyProtection="1">
      <alignment horizontal="center" vertical="center"/>
    </xf>
    <xf numFmtId="0" fontId="4" fillId="9" borderId="0" xfId="0" applyFont="1" applyFill="1" applyBorder="1" applyAlignment="1" applyProtection="1">
      <alignment horizontal="center" vertical="center" shrinkToFit="1"/>
    </xf>
    <xf numFmtId="0" fontId="27" fillId="0" borderId="61" xfId="0" applyFont="1" applyBorder="1" applyAlignment="1" applyProtection="1">
      <alignment horizontal="center" vertical="center" wrapText="1"/>
    </xf>
    <xf numFmtId="167" fontId="5" fillId="10" borderId="15" xfId="0" applyNumberFormat="1" applyFont="1" applyFill="1" applyBorder="1" applyAlignment="1" applyProtection="1">
      <alignment horizontal="right" vertical="center" shrinkToFit="1"/>
    </xf>
    <xf numFmtId="4" fontId="28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Protection="1"/>
    <xf numFmtId="166" fontId="18" fillId="12" borderId="108" xfId="0" applyNumberFormat="1" applyFont="1" applyFill="1" applyBorder="1" applyAlignment="1">
      <alignment horizontal="center" vertical="center"/>
    </xf>
    <xf numFmtId="166" fontId="18" fillId="12" borderId="109" xfId="0" applyNumberFormat="1" applyFont="1" applyFill="1" applyBorder="1" applyAlignment="1">
      <alignment horizontal="center" vertical="center"/>
    </xf>
    <xf numFmtId="166" fontId="32" fillId="12" borderId="110" xfId="0" applyNumberFormat="1" applyFont="1" applyFill="1" applyBorder="1" applyAlignment="1">
      <alignment horizontal="center" vertical="center"/>
    </xf>
    <xf numFmtId="0" fontId="29" fillId="0" borderId="62" xfId="0" applyFont="1" applyBorder="1" applyAlignment="1" applyProtection="1">
      <alignment horizontal="center" vertical="center" wrapText="1"/>
    </xf>
    <xf numFmtId="0" fontId="29" fillId="0" borderId="58" xfId="0" applyFont="1" applyBorder="1" applyAlignment="1" applyProtection="1">
      <alignment horizontal="center" vertical="center" wrapText="1"/>
    </xf>
    <xf numFmtId="0" fontId="24" fillId="0" borderId="100" xfId="0" applyFont="1" applyBorder="1" applyAlignment="1" applyProtection="1">
      <alignment horizontal="center"/>
    </xf>
    <xf numFmtId="0" fontId="24" fillId="0" borderId="0" xfId="0" applyFont="1" applyAlignment="1" applyProtection="1">
      <alignment horizontal="center"/>
    </xf>
    <xf numFmtId="0" fontId="27" fillId="0" borderId="61" xfId="0" applyFont="1" applyBorder="1" applyAlignment="1" applyProtection="1">
      <alignment horizontal="center" vertical="center" wrapText="1"/>
    </xf>
    <xf numFmtId="166" fontId="5" fillId="11" borderId="104" xfId="0" applyNumberFormat="1" applyFont="1" applyFill="1" applyBorder="1" applyAlignment="1" applyProtection="1">
      <alignment horizontal="center" vertical="center" shrinkToFit="1"/>
    </xf>
    <xf numFmtId="166" fontId="5" fillId="11" borderId="105" xfId="0" applyNumberFormat="1" applyFont="1" applyFill="1" applyBorder="1" applyAlignment="1" applyProtection="1">
      <alignment horizontal="center" vertical="center" shrinkToFit="1"/>
    </xf>
    <xf numFmtId="166" fontId="5" fillId="11" borderId="107" xfId="0" applyNumberFormat="1" applyFont="1" applyFill="1" applyBorder="1" applyAlignment="1" applyProtection="1">
      <alignment horizontal="center" vertical="center" shrinkToFit="1"/>
    </xf>
    <xf numFmtId="166" fontId="5" fillId="10" borderId="47" xfId="0" applyNumberFormat="1" applyFont="1" applyFill="1" applyBorder="1" applyAlignment="1" applyProtection="1">
      <alignment horizontal="center" vertical="center" shrinkToFit="1"/>
    </xf>
    <xf numFmtId="166" fontId="5" fillId="10" borderId="14" xfId="0" applyNumberFormat="1" applyFont="1" applyFill="1" applyBorder="1" applyAlignment="1" applyProtection="1">
      <alignment horizontal="center" vertical="center" shrinkToFit="1"/>
    </xf>
    <xf numFmtId="0" fontId="5" fillId="8" borderId="53" xfId="0" applyFont="1" applyFill="1" applyBorder="1" applyAlignment="1" applyProtection="1">
      <alignment horizontal="center" vertical="center"/>
    </xf>
    <xf numFmtId="0" fontId="5" fillId="8" borderId="54" xfId="0" applyFont="1" applyFill="1" applyBorder="1" applyAlignment="1" applyProtection="1">
      <alignment horizontal="center" vertical="center"/>
    </xf>
    <xf numFmtId="0" fontId="5" fillId="8" borderId="55" xfId="0" applyFont="1" applyFill="1" applyBorder="1" applyAlignment="1" applyProtection="1">
      <alignment horizontal="center" vertical="center"/>
    </xf>
    <xf numFmtId="0" fontId="5" fillId="8" borderId="29" xfId="0" applyFont="1" applyFill="1" applyBorder="1" applyAlignment="1" applyProtection="1">
      <alignment horizontal="center" vertical="center"/>
    </xf>
    <xf numFmtId="0" fontId="5" fillId="8" borderId="8" xfId="0" applyFont="1" applyFill="1" applyBorder="1" applyAlignment="1" applyProtection="1">
      <alignment horizontal="center" vertical="center"/>
    </xf>
    <xf numFmtId="0" fontId="5" fillId="8" borderId="40" xfId="0" applyFont="1" applyFill="1" applyBorder="1" applyAlignment="1" applyProtection="1">
      <alignment horizontal="center" vertical="center"/>
    </xf>
    <xf numFmtId="0" fontId="10" fillId="7" borderId="1" xfId="0" applyFont="1" applyFill="1" applyBorder="1" applyAlignment="1" applyProtection="1">
      <alignment horizontal="center" vertical="center" wrapText="1"/>
    </xf>
    <xf numFmtId="0" fontId="10" fillId="7" borderId="37" xfId="0" applyFont="1" applyFill="1" applyBorder="1" applyAlignment="1" applyProtection="1">
      <alignment horizontal="center" vertical="center" wrapText="1"/>
    </xf>
    <xf numFmtId="166" fontId="5" fillId="11" borderId="102" xfId="0" applyNumberFormat="1" applyFont="1" applyFill="1" applyBorder="1" applyAlignment="1" applyProtection="1">
      <alignment horizontal="center" vertical="center" shrinkToFit="1"/>
    </xf>
    <xf numFmtId="166" fontId="5" fillId="11" borderId="103" xfId="0" applyNumberFormat="1" applyFont="1" applyFill="1" applyBorder="1" applyAlignment="1" applyProtection="1">
      <alignment horizontal="center" vertical="center" shrinkToFit="1"/>
    </xf>
    <xf numFmtId="166" fontId="5" fillId="11" borderId="106" xfId="0" applyNumberFormat="1" applyFont="1" applyFill="1" applyBorder="1" applyAlignment="1" applyProtection="1">
      <alignment horizontal="center" vertical="center" shrinkToFit="1"/>
    </xf>
    <xf numFmtId="0" fontId="11" fillId="0" borderId="57" xfId="0" applyFont="1" applyBorder="1" applyAlignment="1" applyProtection="1">
      <alignment vertical="center"/>
    </xf>
    <xf numFmtId="0" fontId="15" fillId="9" borderId="100" xfId="0" applyFont="1" applyFill="1" applyBorder="1" applyAlignment="1" applyProtection="1">
      <alignment horizontal="center" vertical="center"/>
    </xf>
    <xf numFmtId="0" fontId="15" fillId="9" borderId="0" xfId="0" applyFont="1" applyFill="1" applyBorder="1" applyAlignment="1" applyProtection="1">
      <alignment horizontal="center" vertical="center"/>
    </xf>
    <xf numFmtId="0" fontId="4" fillId="9" borderId="0" xfId="0" applyFont="1" applyFill="1" applyBorder="1" applyAlignment="1" applyProtection="1">
      <alignment horizontal="center" vertical="center" shrinkToFit="1"/>
    </xf>
    <xf numFmtId="0" fontId="5" fillId="9" borderId="64" xfId="0" applyFont="1" applyFill="1" applyBorder="1" applyAlignment="1" applyProtection="1">
      <alignment horizontal="center" vertical="center" wrapText="1"/>
    </xf>
    <xf numFmtId="0" fontId="5" fillId="9" borderId="101" xfId="0" applyFont="1" applyFill="1" applyBorder="1" applyAlignment="1" applyProtection="1">
      <alignment horizontal="center" vertical="center" wrapText="1"/>
    </xf>
    <xf numFmtId="0" fontId="30" fillId="0" borderId="41" xfId="0" applyFont="1" applyFill="1" applyBorder="1" applyAlignment="1" applyProtection="1">
      <alignment horizontal="center" vertical="center" wrapText="1"/>
      <protection locked="0"/>
    </xf>
    <xf numFmtId="0" fontId="30" fillId="0" borderId="42" xfId="0" applyFont="1" applyFill="1" applyBorder="1" applyAlignment="1" applyProtection="1">
      <alignment horizontal="center" vertical="center" wrapText="1"/>
      <protection locked="0"/>
    </xf>
    <xf numFmtId="0" fontId="30" fillId="0" borderId="43" xfId="0" applyFont="1" applyFill="1" applyBorder="1" applyAlignment="1" applyProtection="1">
      <alignment horizontal="center" vertical="center" wrapText="1"/>
      <protection locked="0"/>
    </xf>
    <xf numFmtId="0" fontId="30" fillId="0" borderId="44" xfId="0" applyFont="1" applyFill="1" applyBorder="1" applyAlignment="1" applyProtection="1">
      <alignment horizontal="center" vertical="center" wrapText="1"/>
      <protection locked="0"/>
    </xf>
    <xf numFmtId="0" fontId="20" fillId="0" borderId="42" xfId="0" applyFont="1" applyFill="1" applyBorder="1" applyAlignment="1" applyProtection="1">
      <alignment horizontal="center" vertical="top"/>
      <protection locked="0"/>
    </xf>
    <xf numFmtId="0" fontId="20" fillId="0" borderId="45" xfId="0" applyFont="1" applyFill="1" applyBorder="1" applyAlignment="1" applyProtection="1">
      <alignment horizontal="center" vertical="top"/>
      <protection locked="0"/>
    </xf>
    <xf numFmtId="0" fontId="20" fillId="0" borderId="44" xfId="0" applyFont="1" applyFill="1" applyBorder="1" applyAlignment="1" applyProtection="1">
      <alignment horizontal="center" vertical="top"/>
      <protection locked="0"/>
    </xf>
    <xf numFmtId="0" fontId="20" fillId="0" borderId="46" xfId="0" applyFont="1" applyFill="1" applyBorder="1" applyAlignment="1" applyProtection="1">
      <alignment horizontal="center" vertical="top"/>
      <protection locked="0"/>
    </xf>
    <xf numFmtId="0" fontId="4" fillId="9" borderId="0" xfId="0" applyFont="1" applyFill="1" applyBorder="1" applyAlignment="1" applyProtection="1">
      <alignment horizontal="center" vertical="center"/>
    </xf>
    <xf numFmtId="0" fontId="8" fillId="9" borderId="62" xfId="0" applyFont="1" applyFill="1" applyBorder="1" applyAlignment="1" applyProtection="1">
      <alignment horizontal="left" vertical="center" wrapText="1"/>
    </xf>
    <xf numFmtId="0" fontId="0" fillId="0" borderId="59" xfId="0" applyBorder="1"/>
    <xf numFmtId="0" fontId="19" fillId="8" borderId="1" xfId="0" applyFont="1" applyFill="1" applyBorder="1" applyAlignment="1">
      <alignment horizontal="center" vertical="center" wrapText="1"/>
    </xf>
    <xf numFmtId="0" fontId="19" fillId="8" borderId="35" xfId="0" applyFont="1" applyFill="1" applyBorder="1" applyAlignment="1">
      <alignment horizontal="center" vertical="center" wrapText="1"/>
    </xf>
    <xf numFmtId="0" fontId="19" fillId="8" borderId="36" xfId="0" applyFont="1" applyFill="1" applyBorder="1" applyAlignment="1">
      <alignment horizontal="center" vertical="center" wrapText="1"/>
    </xf>
    <xf numFmtId="0" fontId="19" fillId="8" borderId="37" xfId="0" applyFont="1" applyFill="1" applyBorder="1" applyAlignment="1">
      <alignment horizontal="center" vertical="center" wrapText="1"/>
    </xf>
    <xf numFmtId="0" fontId="19" fillId="8" borderId="38" xfId="0" applyFont="1" applyFill="1" applyBorder="1" applyAlignment="1">
      <alignment horizontal="center" vertical="center" wrapText="1"/>
    </xf>
    <xf numFmtId="0" fontId="19" fillId="8" borderId="39" xfId="0" applyFont="1" applyFill="1" applyBorder="1" applyAlignment="1">
      <alignment horizontal="center" vertical="center" wrapText="1"/>
    </xf>
    <xf numFmtId="0" fontId="24" fillId="5" borderId="64" xfId="0" applyFont="1" applyFill="1" applyBorder="1" applyAlignment="1" applyProtection="1">
      <alignment horizontal="center" vertical="center" wrapText="1"/>
    </xf>
    <xf numFmtId="0" fontId="24" fillId="5" borderId="101" xfId="0" applyFont="1" applyFill="1" applyBorder="1" applyAlignment="1" applyProtection="1">
      <alignment horizontal="center" vertical="center" wrapText="1"/>
    </xf>
    <xf numFmtId="0" fontId="7" fillId="8" borderId="49" xfId="0" applyFont="1" applyFill="1" applyBorder="1" applyAlignment="1" applyProtection="1">
      <alignment horizontal="center" vertical="center"/>
    </xf>
    <xf numFmtId="0" fontId="7" fillId="8" borderId="50" xfId="0" applyFont="1" applyFill="1" applyBorder="1" applyAlignment="1" applyProtection="1">
      <alignment horizontal="center" vertical="center"/>
    </xf>
    <xf numFmtId="0" fontId="5" fillId="8" borderId="51" xfId="0" applyFont="1" applyFill="1" applyBorder="1" applyAlignment="1" applyProtection="1">
      <alignment horizontal="center" vertical="center" wrapText="1"/>
    </xf>
    <xf numFmtId="0" fontId="5" fillId="8" borderId="40" xfId="0" applyFont="1" applyFill="1" applyBorder="1" applyAlignment="1" applyProtection="1">
      <alignment horizontal="center" vertical="center" wrapText="1"/>
    </xf>
    <xf numFmtId="167" fontId="5" fillId="10" borderId="47" xfId="0" applyNumberFormat="1" applyFont="1" applyFill="1" applyBorder="1" applyAlignment="1" applyProtection="1">
      <alignment horizontal="center" vertical="center" shrinkToFit="1"/>
    </xf>
    <xf numFmtId="167" fontId="5" fillId="10" borderId="14" xfId="0" applyNumberFormat="1" applyFont="1" applyFill="1" applyBorder="1" applyAlignment="1" applyProtection="1">
      <alignment horizontal="center" vertical="center" shrinkToFit="1"/>
    </xf>
    <xf numFmtId="166" fontId="5" fillId="10" borderId="3" xfId="0" applyNumberFormat="1" applyFont="1" applyFill="1" applyBorder="1" applyAlignment="1" applyProtection="1">
      <alignment horizontal="center" vertical="center" shrinkToFit="1"/>
    </xf>
    <xf numFmtId="166" fontId="5" fillId="10" borderId="52" xfId="0" applyNumberFormat="1" applyFont="1" applyFill="1" applyBorder="1" applyAlignment="1" applyProtection="1">
      <alignment horizontal="center" vertical="center" shrinkToFit="1"/>
    </xf>
    <xf numFmtId="166" fontId="5" fillId="10" borderId="52" xfId="1" applyNumberFormat="1" applyFont="1" applyFill="1" applyBorder="1" applyAlignment="1" applyProtection="1">
      <alignment horizontal="center" vertical="center" shrinkToFit="1"/>
    </xf>
    <xf numFmtId="166" fontId="5" fillId="10" borderId="13" xfId="0" applyNumberFormat="1" applyFont="1" applyFill="1" applyBorder="1" applyAlignment="1" applyProtection="1">
      <alignment horizontal="center" vertical="center" shrinkToFit="1"/>
    </xf>
    <xf numFmtId="166" fontId="5" fillId="10" borderId="48" xfId="0" applyNumberFormat="1" applyFont="1" applyFill="1" applyBorder="1" applyAlignment="1" applyProtection="1">
      <alignment horizontal="center" vertical="center" shrinkToFit="1"/>
    </xf>
    <xf numFmtId="166" fontId="5" fillId="10" borderId="12" xfId="0" applyNumberFormat="1" applyFont="1" applyFill="1" applyBorder="1" applyAlignment="1" applyProtection="1">
      <alignment horizontal="center" vertical="center" shrinkToFit="1"/>
    </xf>
    <xf numFmtId="0" fontId="33" fillId="0" borderId="111" xfId="0" applyFont="1" applyBorder="1" applyAlignment="1">
      <alignment horizontal="right" vertical="center" wrapText="1"/>
    </xf>
    <xf numFmtId="0" fontId="34" fillId="0" borderId="111" xfId="0" applyFont="1" applyBorder="1" applyAlignment="1">
      <alignment horizontal="right" vertical="center" wrapText="1"/>
    </xf>
    <xf numFmtId="0" fontId="33" fillId="0" borderId="112" xfId="0" applyFont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0</xdr:row>
      <xdr:rowOff>146050</xdr:rowOff>
    </xdr:from>
    <xdr:to>
      <xdr:col>2</xdr:col>
      <xdr:colOff>2032000</xdr:colOff>
      <xdr:row>2</xdr:row>
      <xdr:rowOff>101600</xdr:rowOff>
    </xdr:to>
    <xdr:pic>
      <xdr:nvPicPr>
        <xdr:cNvPr id="21602" name="Imagen 1">
          <a:extLst>
            <a:ext uri="{FF2B5EF4-FFF2-40B4-BE49-F238E27FC236}">
              <a16:creationId xmlns:a16="http://schemas.microsoft.com/office/drawing/2014/main" id="{11BD1321-D388-D703-A604-80A8DDC6A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46050"/>
          <a:ext cx="19558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373062</xdr:colOff>
      <xdr:row>12</xdr:row>
      <xdr:rowOff>222251</xdr:rowOff>
    </xdr:from>
    <xdr:to>
      <xdr:col>2</xdr:col>
      <xdr:colOff>1890712</xdr:colOff>
      <xdr:row>13</xdr:row>
      <xdr:rowOff>196851</xdr:rowOff>
    </xdr:to>
    <xdr:pic>
      <xdr:nvPicPr>
        <xdr:cNvPr id="2" name="Imagen 1" descr="logo">
          <a:extLst>
            <a:ext uri="{FF2B5EF4-FFF2-40B4-BE49-F238E27FC236}">
              <a16:creationId xmlns:a16="http://schemas.microsoft.com/office/drawing/2014/main" id="{C870CD3D-5AAF-419F-BD4E-971E43040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712" y="3498851"/>
          <a:ext cx="15176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388937</xdr:colOff>
      <xdr:row>1</xdr:row>
      <xdr:rowOff>452438</xdr:rowOff>
    </xdr:from>
    <xdr:to>
      <xdr:col>2</xdr:col>
      <xdr:colOff>1906587</xdr:colOff>
      <xdr:row>2</xdr:row>
      <xdr:rowOff>427038</xdr:rowOff>
    </xdr:to>
    <xdr:pic>
      <xdr:nvPicPr>
        <xdr:cNvPr id="3" name="Imagen 2" descr="logo">
          <a:extLst>
            <a:ext uri="{FF2B5EF4-FFF2-40B4-BE49-F238E27FC236}">
              <a16:creationId xmlns:a16="http://schemas.microsoft.com/office/drawing/2014/main" id="{04E26882-E7F9-4E6C-8FD9-16E2E4F71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0" y="642938"/>
          <a:ext cx="1517650" cy="458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396874</xdr:colOff>
      <xdr:row>1</xdr:row>
      <xdr:rowOff>158751</xdr:rowOff>
    </xdr:from>
    <xdr:to>
      <xdr:col>2</xdr:col>
      <xdr:colOff>1914524</xdr:colOff>
      <xdr:row>2</xdr:row>
      <xdr:rowOff>133351</xdr:rowOff>
    </xdr:to>
    <xdr:pic>
      <xdr:nvPicPr>
        <xdr:cNvPr id="3" name="Imagen 2" descr="logo">
          <a:extLst>
            <a:ext uri="{FF2B5EF4-FFF2-40B4-BE49-F238E27FC236}">
              <a16:creationId xmlns:a16="http://schemas.microsoft.com/office/drawing/2014/main" id="{418EB47D-6A85-4701-A318-C22C47BE5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" y="349251"/>
          <a:ext cx="1517650" cy="458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1</xdr:row>
      <xdr:rowOff>12700</xdr:rowOff>
    </xdr:from>
    <xdr:to>
      <xdr:col>2</xdr:col>
      <xdr:colOff>1765300</xdr:colOff>
      <xdr:row>2</xdr:row>
      <xdr:rowOff>44450</xdr:rowOff>
    </xdr:to>
    <xdr:pic>
      <xdr:nvPicPr>
        <xdr:cNvPr id="24606" name="Picture 2">
          <a:extLst>
            <a:ext uri="{FF2B5EF4-FFF2-40B4-BE49-F238E27FC236}">
              <a16:creationId xmlns:a16="http://schemas.microsoft.com/office/drawing/2014/main" id="{8E8184A8-4F1D-CD8F-226B-BD4A20520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203200"/>
          <a:ext cx="157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U51"/>
  <sheetViews>
    <sheetView topLeftCell="D1" zoomScale="80" zoomScaleNormal="80" zoomScaleSheetLayoutView="75" workbookViewId="0">
      <selection activeCell="D3" sqref="D3:Y3"/>
    </sheetView>
  </sheetViews>
  <sheetFormatPr baseColWidth="10" defaultColWidth="0" defaultRowHeight="0" customHeight="1" zeroHeight="1"/>
  <cols>
    <col min="1" max="1" width="3.5546875" style="9" customWidth="1"/>
    <col min="2" max="2" width="10.88671875" style="9" hidden="1" customWidth="1"/>
    <col min="3" max="3" width="36.33203125" style="11" customWidth="1"/>
    <col min="4" max="4" width="23.5546875" style="11" customWidth="1"/>
    <col min="5" max="5" width="12.5546875" style="11" customWidth="1"/>
    <col min="6" max="6" width="17.6640625" style="11" customWidth="1"/>
    <col min="7" max="7" width="10.6640625" style="11" customWidth="1"/>
    <col min="8" max="8" width="17.6640625" style="11" customWidth="1"/>
    <col min="9" max="9" width="10.6640625" style="11" customWidth="1"/>
    <col min="10" max="10" width="17.6640625" style="11" customWidth="1"/>
    <col min="11" max="11" width="10.6640625" style="11" customWidth="1"/>
    <col min="12" max="12" width="17.6640625" style="11" customWidth="1"/>
    <col min="13" max="13" width="10.6640625" style="11" customWidth="1"/>
    <col min="14" max="14" width="17.6640625" style="11" customWidth="1"/>
    <col min="15" max="15" width="10.6640625" style="11" customWidth="1"/>
    <col min="16" max="16" width="17.6640625" style="11" customWidth="1"/>
    <col min="17" max="17" width="10.6640625" style="11" customWidth="1"/>
    <col min="18" max="18" width="17.6640625" style="11" customWidth="1"/>
    <col min="19" max="19" width="10.6640625" style="11" customWidth="1"/>
    <col min="20" max="20" width="17.6640625" style="11" customWidth="1"/>
    <col min="21" max="21" width="10.6640625" style="11" customWidth="1"/>
    <col min="22" max="22" width="17.6640625" style="11" customWidth="1"/>
    <col min="23" max="23" width="10.6640625" style="11" customWidth="1"/>
    <col min="24" max="24" width="17.6640625" style="11" customWidth="1"/>
    <col min="25" max="25" width="10.6640625" style="11" customWidth="1"/>
    <col min="26" max="26" width="11.44140625" style="11" customWidth="1"/>
    <col min="27" max="27" width="19" style="11" hidden="1" customWidth="1"/>
    <col min="28" max="28" width="14.88671875" style="11" hidden="1" customWidth="1"/>
    <col min="29" max="29" width="15.6640625" style="11" hidden="1" customWidth="1"/>
    <col min="30" max="33" width="11.44140625" style="11" hidden="1" customWidth="1"/>
    <col min="34" max="34" width="11.44140625" style="11" customWidth="1"/>
    <col min="35" max="35" width="16.5546875" style="11" bestFit="1" customWidth="1"/>
    <col min="36" max="47" width="11.44140625" style="11" customWidth="1"/>
    <col min="48" max="16384" width="11.44140625" style="11" hidden="1"/>
  </cols>
  <sheetData>
    <row r="1" spans="1:35" s="2" customFormat="1" ht="16.2">
      <c r="A1" s="13"/>
      <c r="B1" s="11"/>
      <c r="C1" s="11"/>
      <c r="D1" s="26"/>
      <c r="E1" s="5"/>
      <c r="F1" s="5"/>
      <c r="G1" s="5"/>
      <c r="H1" s="5"/>
      <c r="I1" s="5"/>
      <c r="J1" s="6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7"/>
    </row>
    <row r="2" spans="1:35" s="2" customFormat="1" ht="38.25" customHeight="1">
      <c r="A2" s="11"/>
      <c r="B2" s="11"/>
      <c r="C2" s="11"/>
      <c r="D2" s="158" t="s">
        <v>54</v>
      </c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15"/>
      <c r="U2" s="115"/>
      <c r="V2" s="115"/>
      <c r="W2" s="115"/>
      <c r="X2" s="115"/>
      <c r="Y2" s="115"/>
      <c r="Z2" s="8"/>
    </row>
    <row r="3" spans="1:35" s="2" customFormat="1" ht="38.25" customHeight="1">
      <c r="A3" s="10"/>
      <c r="B3" s="1"/>
      <c r="C3" s="1"/>
      <c r="D3" s="171" t="s">
        <v>52</v>
      </c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8"/>
    </row>
    <row r="4" spans="1:35" s="2" customFormat="1" ht="30" customHeight="1">
      <c r="A4" s="10"/>
      <c r="C4" s="4"/>
      <c r="D4" s="160" t="s">
        <v>50</v>
      </c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16"/>
      <c r="U4" s="116"/>
      <c r="V4" s="116"/>
      <c r="W4" s="116"/>
      <c r="X4" s="116"/>
      <c r="Y4" s="116"/>
      <c r="Z4" s="8"/>
    </row>
    <row r="5" spans="1:35" s="2" customFormat="1" ht="8.25" customHeight="1" thickBot="1">
      <c r="A5" s="14"/>
      <c r="C5" s="23"/>
      <c r="D5" s="23"/>
      <c r="E5" s="23"/>
      <c r="F5" s="23"/>
      <c r="G5" s="23"/>
      <c r="H5" s="23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8"/>
    </row>
    <row r="6" spans="1:35" s="2" customFormat="1" ht="21" customHeight="1" thickBot="1">
      <c r="A6" s="14"/>
      <c r="C6" s="161" t="s">
        <v>0</v>
      </c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17"/>
      <c r="U6" s="117"/>
      <c r="V6" s="117"/>
      <c r="W6" s="117"/>
      <c r="X6" s="117"/>
      <c r="Y6" s="117"/>
      <c r="Z6" s="8"/>
    </row>
    <row r="7" spans="1:35" s="2" customFormat="1" ht="7.5" customHeight="1" thickBot="1">
      <c r="A7" s="1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8"/>
    </row>
    <row r="8" spans="1:35" s="2" customFormat="1" ht="27" customHeight="1" thickTop="1">
      <c r="A8" s="14"/>
      <c r="C8" s="174" t="s">
        <v>1</v>
      </c>
      <c r="D8" s="175"/>
      <c r="E8" s="176"/>
      <c r="F8" s="163"/>
      <c r="G8" s="164"/>
      <c r="H8" s="164"/>
      <c r="I8" s="164"/>
      <c r="J8" s="164"/>
      <c r="K8" s="164"/>
      <c r="L8" s="164"/>
      <c r="M8" s="164"/>
      <c r="N8" s="164"/>
      <c r="O8" s="167" t="s">
        <v>2</v>
      </c>
      <c r="P8" s="167"/>
      <c r="Q8" s="167"/>
      <c r="R8" s="167"/>
      <c r="S8" s="168"/>
      <c r="T8" s="118"/>
      <c r="U8" s="118"/>
      <c r="V8" s="118"/>
      <c r="W8" s="118"/>
      <c r="X8" s="118"/>
      <c r="Y8" s="118"/>
      <c r="Z8" s="8"/>
    </row>
    <row r="9" spans="1:35" s="2" customFormat="1" ht="38.25" customHeight="1" thickBot="1">
      <c r="A9" s="14"/>
      <c r="C9" s="177"/>
      <c r="D9" s="178"/>
      <c r="E9" s="179"/>
      <c r="F9" s="165"/>
      <c r="G9" s="166"/>
      <c r="H9" s="166"/>
      <c r="I9" s="166"/>
      <c r="J9" s="166"/>
      <c r="K9" s="166"/>
      <c r="L9" s="166"/>
      <c r="M9" s="166"/>
      <c r="N9" s="166"/>
      <c r="O9" s="169"/>
      <c r="P9" s="169"/>
      <c r="Q9" s="169"/>
      <c r="R9" s="169"/>
      <c r="S9" s="170"/>
      <c r="T9" s="118"/>
      <c r="U9" s="118"/>
      <c r="V9" s="118"/>
      <c r="W9" s="118"/>
      <c r="X9" s="118"/>
      <c r="Y9" s="118"/>
      <c r="Z9" s="8"/>
    </row>
    <row r="10" spans="1:35" s="2" customFormat="1" ht="7.5" customHeight="1" thickTop="1" thickBot="1">
      <c r="A10" s="14"/>
      <c r="C10" s="15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8"/>
    </row>
    <row r="11" spans="1:35" s="2" customFormat="1" ht="20.25" customHeight="1" thickBot="1">
      <c r="A11" s="14"/>
      <c r="B11" s="1"/>
      <c r="C11" s="180" t="s">
        <v>35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19"/>
      <c r="U11" s="119"/>
      <c r="V11" s="119"/>
      <c r="W11" s="119"/>
      <c r="X11" s="119"/>
      <c r="Y11" s="119"/>
      <c r="Z11" s="8"/>
      <c r="AA11" s="138" t="s">
        <v>36</v>
      </c>
      <c r="AB11" s="139"/>
      <c r="AC11" s="139"/>
    </row>
    <row r="12" spans="1:35" s="2" customFormat="1" ht="8.25" customHeight="1" thickBot="1">
      <c r="A12" s="14"/>
      <c r="B12" s="1"/>
      <c r="C12" s="16"/>
      <c r="D12" s="19"/>
      <c r="E12" s="20"/>
      <c r="F12" s="19"/>
      <c r="G12" s="21"/>
      <c r="H12" s="19"/>
      <c r="I12" s="20"/>
      <c r="J12" s="19"/>
      <c r="K12" s="22"/>
      <c r="L12" s="22"/>
      <c r="M12" s="22"/>
      <c r="N12" s="22"/>
      <c r="O12" s="22"/>
      <c r="P12" s="19"/>
      <c r="Q12" s="22"/>
      <c r="R12" s="22"/>
      <c r="S12" s="22"/>
      <c r="T12" s="22"/>
      <c r="U12" s="22"/>
      <c r="V12" s="22"/>
      <c r="W12" s="22"/>
      <c r="X12" s="22"/>
      <c r="Y12" s="22"/>
      <c r="Z12" s="8"/>
    </row>
    <row r="13" spans="1:35" s="2" customFormat="1" ht="38.25" customHeight="1" thickTop="1" thickBot="1">
      <c r="A13" s="14"/>
      <c r="B13" s="1"/>
      <c r="C13" s="16"/>
      <c r="D13" s="182" t="s">
        <v>3</v>
      </c>
      <c r="E13" s="183"/>
      <c r="F13" s="146" t="s">
        <v>4</v>
      </c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8"/>
      <c r="Z13" s="8"/>
      <c r="AA13" s="32" t="s">
        <v>31</v>
      </c>
      <c r="AB13" s="32" t="s">
        <v>37</v>
      </c>
      <c r="AC13" s="32" t="s">
        <v>32</v>
      </c>
      <c r="AD13" s="2" t="s">
        <v>46</v>
      </c>
      <c r="AE13" s="2" t="s">
        <v>51</v>
      </c>
    </row>
    <row r="14" spans="1:35" s="2" customFormat="1" ht="28.5" customHeight="1" thickBot="1">
      <c r="A14" s="14"/>
      <c r="B14" s="1"/>
      <c r="C14" s="17"/>
      <c r="D14" s="56" t="s">
        <v>5</v>
      </c>
      <c r="E14" s="57" t="s">
        <v>6</v>
      </c>
      <c r="F14" s="184" t="s">
        <v>7</v>
      </c>
      <c r="G14" s="185"/>
      <c r="H14" s="151" t="s">
        <v>8</v>
      </c>
      <c r="I14" s="151"/>
      <c r="J14" s="151" t="s">
        <v>9</v>
      </c>
      <c r="K14" s="151"/>
      <c r="L14" s="151" t="s">
        <v>10</v>
      </c>
      <c r="M14" s="151"/>
      <c r="N14" s="151" t="s">
        <v>11</v>
      </c>
      <c r="O14" s="151"/>
      <c r="P14" s="151" t="s">
        <v>12</v>
      </c>
      <c r="Q14" s="151"/>
      <c r="R14" s="151" t="s">
        <v>13</v>
      </c>
      <c r="S14" s="151"/>
      <c r="T14" s="151" t="s">
        <v>47</v>
      </c>
      <c r="U14" s="151"/>
      <c r="V14" s="149" t="s">
        <v>48</v>
      </c>
      <c r="W14" s="149"/>
      <c r="X14" s="149" t="s">
        <v>49</v>
      </c>
      <c r="Y14" s="150"/>
      <c r="Z14" s="8"/>
      <c r="AA14" s="30" t="str">
        <f>IF(G31&lt;&gt;"",ROUND(G31,3),"")</f>
        <v/>
      </c>
      <c r="AB14" s="27">
        <v>10000</v>
      </c>
      <c r="AC14" s="28">
        <v>0.02</v>
      </c>
      <c r="AD14" s="2">
        <v>1</v>
      </c>
      <c r="AE14" s="27">
        <v>120000</v>
      </c>
    </row>
    <row r="15" spans="1:35" s="2" customFormat="1" ht="22.5" customHeight="1" thickTop="1">
      <c r="A15" s="14"/>
      <c r="B15" s="1"/>
      <c r="C15" s="92" t="s">
        <v>14</v>
      </c>
      <c r="D15" s="58">
        <f>+IF(F15&lt;&gt;"",F15+H15+J15+L15+N15+P15+R15+T15+V15+X15,"")</f>
        <v>2092448</v>
      </c>
      <c r="E15" s="59"/>
      <c r="F15" s="122">
        <v>200000</v>
      </c>
      <c r="G15" s="123">
        <f>IF(F15&lt;&gt;"",F15/$F$15,"")</f>
        <v>1</v>
      </c>
      <c r="H15" s="122">
        <v>202000</v>
      </c>
      <c r="I15" s="123">
        <f>+IF(H15&lt;&gt;"",(H15-(F15))/F15,"")</f>
        <v>0.01</v>
      </c>
      <c r="J15" s="122">
        <v>204020</v>
      </c>
      <c r="K15" s="123">
        <f>+IF(J15&lt;&gt;"",(J15-(H15))/H15,"")</f>
        <v>0.01</v>
      </c>
      <c r="L15" s="122">
        <v>206061</v>
      </c>
      <c r="M15" s="123">
        <f>+IF(L15&lt;&gt;"",(L15-(J15))/J15,"")</f>
        <v>1.0003921184197628E-2</v>
      </c>
      <c r="N15" s="122">
        <v>208121</v>
      </c>
      <c r="O15" s="123">
        <f>+IF(N15&lt;&gt;"",(N15-(L15))/L15,"")</f>
        <v>9.9970397115417275E-3</v>
      </c>
      <c r="P15" s="122">
        <v>210203</v>
      </c>
      <c r="Q15" s="123">
        <f>+IF(P15&lt;&gt;"",(P15-(N15))/N15,"")</f>
        <v>1.0003795868749429E-2</v>
      </c>
      <c r="R15" s="122">
        <v>212305</v>
      </c>
      <c r="S15" s="123">
        <f>+IF(R15&lt;&gt;"",(R15-(P15))/P15,"")</f>
        <v>9.9998572808190182E-3</v>
      </c>
      <c r="T15" s="122">
        <v>214428</v>
      </c>
      <c r="U15" s="123">
        <f>+IF(T15&lt;&gt;"",(T15-(R15))/R15,"")</f>
        <v>9.9997644897670806E-3</v>
      </c>
      <c r="V15" s="122">
        <v>216572</v>
      </c>
      <c r="W15" s="123">
        <f>+IF(V15&lt;&gt;"",(V15-(T15))/T15,"")</f>
        <v>9.9986942003842776E-3</v>
      </c>
      <c r="X15" s="122">
        <v>218738</v>
      </c>
      <c r="Y15" s="124">
        <f>+IF(X15&lt;&gt;"",(X15-(V15))/V15,"")</f>
        <v>1.0001292872578173E-2</v>
      </c>
      <c r="Z15" s="8"/>
      <c r="AA15" s="30" t="str">
        <f>IF(I31&lt;&gt;"",ROUND(I31,3),"")</f>
        <v/>
      </c>
      <c r="AB15" s="29">
        <f t="shared" ref="AB15:AB23" si="0">+IF(AB14&lt;&gt;"",AB14*(1+$AC$14),"")</f>
        <v>10200</v>
      </c>
      <c r="AC15"/>
      <c r="AD15" s="2">
        <f>+AD14+1</f>
        <v>2</v>
      </c>
      <c r="AE15" s="29">
        <f t="shared" ref="AE15:AE23" si="1">+IF(AE14&lt;&gt;"",AE14*(1+$AC$14),"")</f>
        <v>122400</v>
      </c>
      <c r="AI15" s="132"/>
    </row>
    <row r="16" spans="1:35" s="2" customFormat="1" ht="22.5" customHeight="1" thickBot="1">
      <c r="A16" s="14"/>
      <c r="B16" s="1"/>
      <c r="C16" s="93" t="s">
        <v>15</v>
      </c>
      <c r="D16" s="58" t="str">
        <f>+IF(F16&lt;&gt;"",F16+H16+J16+L16+N16+P16+R16+T16+V16+X16,"")</f>
        <v/>
      </c>
      <c r="E16" s="63" t="str">
        <f t="shared" ref="E16:E35" si="2">IF(ISERR(+D16/$D$15)," ",D16/$D$15)</f>
        <v xml:space="preserve"> </v>
      </c>
      <c r="F16" s="43"/>
      <c r="G16" s="60">
        <f>IF(ISERR(+F16/$F$15)," ",F16/$F$15)</f>
        <v>0</v>
      </c>
      <c r="H16" s="44"/>
      <c r="I16" s="60" t="str">
        <f>+IF(H16&lt;&gt;"",(H16-(F16))/F16,"")</f>
        <v/>
      </c>
      <c r="J16" s="44"/>
      <c r="K16" s="60" t="str">
        <f>+IF(J16&lt;&gt;"",(J16-(H16))/H16,"")</f>
        <v/>
      </c>
      <c r="L16" s="44"/>
      <c r="M16" s="60" t="str">
        <f>+IF(L16&lt;&gt;"",(L16-(J16))/J16,"")</f>
        <v/>
      </c>
      <c r="N16" s="44"/>
      <c r="O16" s="60" t="str">
        <f>+IF(N16&lt;&gt;"",(N16-(L16))/L16,"")</f>
        <v/>
      </c>
      <c r="P16" s="44"/>
      <c r="Q16" s="60" t="str">
        <f>+IF(P16&lt;&gt;"",(P16-(N16))/N16,"")</f>
        <v/>
      </c>
      <c r="R16" s="44"/>
      <c r="S16" s="60" t="str">
        <f>+IF(R16&lt;&gt;"",(R16-(P16))/P16,"")</f>
        <v/>
      </c>
      <c r="T16" s="44"/>
      <c r="U16" s="60" t="str">
        <f>+IF(T16&lt;&gt;"",(T16-(R16))/R16,"")</f>
        <v/>
      </c>
      <c r="V16" s="44"/>
      <c r="W16" s="60" t="str">
        <f>+IF(V16&lt;&gt;"",(V16-(T16))/T16,"")</f>
        <v/>
      </c>
      <c r="X16" s="44"/>
      <c r="Y16" s="87" t="str">
        <f>+IF(X16&lt;&gt;"",(X16-(V16))/V16,"")</f>
        <v/>
      </c>
      <c r="Z16" s="8"/>
      <c r="AA16" s="30" t="str">
        <f>IF(K31&lt;&gt;"",ROUND(K31,3),"")</f>
        <v/>
      </c>
      <c r="AB16" s="29">
        <f t="shared" si="0"/>
        <v>10404</v>
      </c>
      <c r="AC16"/>
      <c r="AD16" s="2">
        <f t="shared" ref="AD16:AD23" si="3">+AD15+1</f>
        <v>3</v>
      </c>
      <c r="AE16" s="29">
        <f t="shared" si="1"/>
        <v>124848</v>
      </c>
      <c r="AI16" s="132"/>
    </row>
    <row r="17" spans="1:35" s="2" customFormat="1" ht="22.5" customHeight="1" thickBot="1">
      <c r="A17" s="14"/>
      <c r="B17" s="1"/>
      <c r="C17" s="94" t="s">
        <v>16</v>
      </c>
      <c r="D17" s="45" t="str">
        <f>+IF(ISERR(D15-D16),"",D15-D16)</f>
        <v/>
      </c>
      <c r="E17" s="46" t="str">
        <f t="shared" si="2"/>
        <v xml:space="preserve"> </v>
      </c>
      <c r="F17" s="37">
        <f>+IF(F15&lt;&gt;"",F15-F16,"")</f>
        <v>200000</v>
      </c>
      <c r="G17" s="38">
        <f t="shared" ref="G17:G28" si="4">IF(ISERR(+F17/$F$15)," ",F17/$F$15)</f>
        <v>1</v>
      </c>
      <c r="H17" s="39">
        <f>+IF(H15&lt;&gt;"",H15-H16,"")</f>
        <v>202000</v>
      </c>
      <c r="I17" s="38">
        <f>IF(ISERR(+H17/$H$15)," ",H17/$H$15)</f>
        <v>1</v>
      </c>
      <c r="J17" s="40">
        <f>+IF(J15&lt;&gt;"",J15-J16,"")</f>
        <v>204020</v>
      </c>
      <c r="K17" s="38">
        <f>IF(ISERR(+J17/$J$15)," ",J17/$J$15)</f>
        <v>1</v>
      </c>
      <c r="L17" s="40">
        <f>+IF(L15&lt;&gt;"",L15-L16,"")</f>
        <v>206061</v>
      </c>
      <c r="M17" s="38">
        <f>IF(ISERR(+L17/$L$15)," ",L17/$L$15)</f>
        <v>1</v>
      </c>
      <c r="N17" s="40">
        <f>+IF(N15&lt;&gt;"",N15-N16,"")</f>
        <v>208121</v>
      </c>
      <c r="O17" s="38">
        <f>IF(ISERR(+N17/$N$15)," ",N17/$N$15)</f>
        <v>1</v>
      </c>
      <c r="P17" s="40">
        <f>+IF(P15&lt;&gt;"",P15-P16,"")</f>
        <v>210203</v>
      </c>
      <c r="Q17" s="38">
        <f>IF(ISERR(+P17/$P$15)," ",P17/$P$15)</f>
        <v>1</v>
      </c>
      <c r="R17" s="40">
        <f>+IF(R15&lt;&gt;"",R15-R16,"")</f>
        <v>212305</v>
      </c>
      <c r="S17" s="38">
        <f>IF(ISERR(+R17/$R$15)," ",R17/$R$15)</f>
        <v>1</v>
      </c>
      <c r="T17" s="40">
        <f>+IF(T15&lt;&gt;"",T15-T16,"")</f>
        <v>214428</v>
      </c>
      <c r="U17" s="38">
        <f>IF(ISERR(+T17/$R$15)," ",T17/$R$15)</f>
        <v>1.0099997644897671</v>
      </c>
      <c r="V17" s="40">
        <f>+IF(V15&lt;&gt;"",V15-V16,"")</f>
        <v>216572</v>
      </c>
      <c r="W17" s="38">
        <f>IF(ISERR(+V17/$R$15)," ",V17/$R$15)</f>
        <v>1.0200984432773603</v>
      </c>
      <c r="X17" s="40">
        <f>+IF(X15&lt;&gt;"",X15-X16,"")</f>
        <v>218738</v>
      </c>
      <c r="Y17" s="54">
        <f>IF(ISERR(+X17/$R$15)," ",X17/$R$15)</f>
        <v>1.0303007465674383</v>
      </c>
      <c r="Z17" s="8"/>
      <c r="AA17" s="30" t="str">
        <f>IF(M31&lt;&gt;"",ROUND(M31,3),"")</f>
        <v/>
      </c>
      <c r="AB17" s="29">
        <f t="shared" si="0"/>
        <v>10612.08</v>
      </c>
      <c r="AC17"/>
      <c r="AD17" s="2">
        <f t="shared" si="3"/>
        <v>4</v>
      </c>
      <c r="AE17" s="29">
        <f t="shared" si="1"/>
        <v>127344.96000000001</v>
      </c>
      <c r="AI17" s="132"/>
    </row>
    <row r="18" spans="1:35" s="2" customFormat="1" ht="22.5" customHeight="1">
      <c r="A18" s="14"/>
      <c r="B18" s="1"/>
      <c r="C18" s="95" t="s">
        <v>17</v>
      </c>
      <c r="D18" s="58" t="str">
        <f>+IF(F18&lt;&gt;"",F18+H18+J18+L18+N18+P18+R18+T18+V18+X18,"")</f>
        <v/>
      </c>
      <c r="E18" s="64" t="str">
        <f t="shared" si="2"/>
        <v xml:space="preserve"> </v>
      </c>
      <c r="F18" s="47"/>
      <c r="G18" s="65">
        <f t="shared" si="4"/>
        <v>0</v>
      </c>
      <c r="H18" s="48"/>
      <c r="I18" s="65" t="str">
        <f t="shared" ref="I18:I25" si="5">+IF(H18&lt;&gt;"",(H18-(F18))/F18,"")</f>
        <v/>
      </c>
      <c r="J18" s="48"/>
      <c r="K18" s="65" t="str">
        <f t="shared" ref="K18:K25" si="6">+IF(J18&lt;&gt;"",(J18-(H18))/H18,"")</f>
        <v/>
      </c>
      <c r="L18" s="48"/>
      <c r="M18" s="65" t="str">
        <f t="shared" ref="M18:M25" si="7">+IF(L18&lt;&gt;"",(L18-(J18))/J18,"")</f>
        <v/>
      </c>
      <c r="N18" s="48"/>
      <c r="O18" s="65" t="str">
        <f t="shared" ref="O18:O25" si="8">+IF(N18&lt;&gt;"",(N18-(L18))/L18,"")</f>
        <v/>
      </c>
      <c r="P18" s="48"/>
      <c r="Q18" s="65" t="str">
        <f t="shared" ref="Q18:Q25" si="9">+IF(P18&lt;&gt;"",(P18-(N18))/N18,"")</f>
        <v/>
      </c>
      <c r="R18" s="48"/>
      <c r="S18" s="65" t="str">
        <f t="shared" ref="S18:S25" si="10">+IF(R18&lt;&gt;"",(R18-(P18))/P18,"")</f>
        <v/>
      </c>
      <c r="T18" s="48"/>
      <c r="U18" s="65" t="str">
        <f t="shared" ref="U18:U25" si="11">+IF(T18&lt;&gt;"",(T18-(R18))/R18,"")</f>
        <v/>
      </c>
      <c r="V18" s="48"/>
      <c r="W18" s="65" t="str">
        <f t="shared" ref="W18:W25" si="12">+IF(V18&lt;&gt;"",(V18-(T18))/T18,"")</f>
        <v/>
      </c>
      <c r="X18" s="48"/>
      <c r="Y18" s="88" t="str">
        <f t="shared" ref="Y18:Y25" si="13">+IF(X18&lt;&gt;"",(X18-(V18))/V18,"")</f>
        <v/>
      </c>
      <c r="Z18" s="8"/>
      <c r="AA18" s="30" t="str">
        <f>IF(O31&lt;&gt;"",ROUND(O31,3),"")</f>
        <v/>
      </c>
      <c r="AB18" s="29">
        <f t="shared" si="0"/>
        <v>10824.321599999999</v>
      </c>
      <c r="AC18"/>
      <c r="AD18" s="2">
        <f t="shared" si="3"/>
        <v>5</v>
      </c>
      <c r="AE18" s="29">
        <f t="shared" si="1"/>
        <v>129891.85920000001</v>
      </c>
      <c r="AI18" s="132"/>
    </row>
    <row r="19" spans="1:35" s="2" customFormat="1" ht="22.5" customHeight="1">
      <c r="A19" s="14"/>
      <c r="B19" s="1"/>
      <c r="C19" s="95" t="s">
        <v>18</v>
      </c>
      <c r="D19" s="58" t="str">
        <f>+IF(F19&lt;&gt;"",F19+H19+J19+L19+N19+P19+R19+T19+V19+X19,"")</f>
        <v/>
      </c>
      <c r="E19" s="63" t="str">
        <f t="shared" si="2"/>
        <v xml:space="preserve"> </v>
      </c>
      <c r="F19" s="41"/>
      <c r="G19" s="61">
        <f t="shared" si="4"/>
        <v>0</v>
      </c>
      <c r="H19" s="42"/>
      <c r="I19" s="61" t="str">
        <f>+IF(H19&lt;&gt;"",(H19-(F19))/F19,"")</f>
        <v/>
      </c>
      <c r="J19" s="42"/>
      <c r="K19" s="61" t="str">
        <f t="shared" si="6"/>
        <v/>
      </c>
      <c r="L19" s="42"/>
      <c r="M19" s="61" t="str">
        <f t="shared" si="7"/>
        <v/>
      </c>
      <c r="N19" s="42"/>
      <c r="O19" s="61" t="str">
        <f t="shared" si="8"/>
        <v/>
      </c>
      <c r="P19" s="42"/>
      <c r="Q19" s="61" t="str">
        <f t="shared" si="9"/>
        <v/>
      </c>
      <c r="R19" s="42"/>
      <c r="S19" s="61" t="str">
        <f t="shared" si="10"/>
        <v/>
      </c>
      <c r="T19" s="42"/>
      <c r="U19" s="61" t="str">
        <f t="shared" si="11"/>
        <v/>
      </c>
      <c r="V19" s="42"/>
      <c r="W19" s="61" t="str">
        <f t="shared" si="12"/>
        <v/>
      </c>
      <c r="X19" s="42"/>
      <c r="Y19" s="86" t="str">
        <f t="shared" si="13"/>
        <v/>
      </c>
      <c r="Z19" s="8"/>
      <c r="AA19" s="30" t="str">
        <f>IF(Q31&lt;&gt;"",ROUND(Q31,3),"")</f>
        <v/>
      </c>
      <c r="AB19" s="29">
        <f t="shared" si="0"/>
        <v>11040.808031999999</v>
      </c>
      <c r="AC19"/>
      <c r="AD19" s="2">
        <f t="shared" si="3"/>
        <v>6</v>
      </c>
      <c r="AE19" s="29">
        <f t="shared" si="1"/>
        <v>132489.69638400001</v>
      </c>
      <c r="AI19" s="132"/>
    </row>
    <row r="20" spans="1:35" s="2" customFormat="1" ht="22.5" customHeight="1">
      <c r="A20" s="14"/>
      <c r="B20" s="1"/>
      <c r="C20" s="95" t="s">
        <v>19</v>
      </c>
      <c r="D20" s="58" t="str">
        <f>+IF(F20&lt;&gt;"",F20+H20+J20+L20+N20+P20+R20+T20+V20+X20,"")</f>
        <v/>
      </c>
      <c r="E20" s="63" t="str">
        <f t="shared" si="2"/>
        <v xml:space="preserve"> </v>
      </c>
      <c r="F20" s="41"/>
      <c r="G20" s="61">
        <f t="shared" si="4"/>
        <v>0</v>
      </c>
      <c r="H20" s="42"/>
      <c r="I20" s="61" t="str">
        <f>+IF(H20&lt;&gt;"",(H20-(F20))/F20,"")</f>
        <v/>
      </c>
      <c r="J20" s="42"/>
      <c r="K20" s="61" t="str">
        <f t="shared" si="6"/>
        <v/>
      </c>
      <c r="L20" s="42"/>
      <c r="M20" s="61" t="str">
        <f t="shared" si="7"/>
        <v/>
      </c>
      <c r="N20" s="42"/>
      <c r="O20" s="61" t="str">
        <f t="shared" si="8"/>
        <v/>
      </c>
      <c r="P20" s="42"/>
      <c r="Q20" s="61" t="str">
        <f t="shared" si="9"/>
        <v/>
      </c>
      <c r="R20" s="42"/>
      <c r="S20" s="61" t="str">
        <f t="shared" si="10"/>
        <v/>
      </c>
      <c r="T20" s="42"/>
      <c r="U20" s="61" t="str">
        <f t="shared" si="11"/>
        <v/>
      </c>
      <c r="V20" s="42"/>
      <c r="W20" s="61" t="str">
        <f t="shared" si="12"/>
        <v/>
      </c>
      <c r="X20" s="42"/>
      <c r="Y20" s="86" t="str">
        <f t="shared" si="13"/>
        <v/>
      </c>
      <c r="Z20" s="8"/>
      <c r="AA20" s="30" t="str">
        <f>IF(S31&lt;&gt;"",ROUND(S31,3),"")</f>
        <v/>
      </c>
      <c r="AB20" s="29">
        <f t="shared" si="0"/>
        <v>11261.62419264</v>
      </c>
      <c r="AC20"/>
      <c r="AD20" s="2">
        <f t="shared" si="3"/>
        <v>7</v>
      </c>
      <c r="AE20" s="29">
        <f t="shared" si="1"/>
        <v>135139.49031168001</v>
      </c>
      <c r="AI20" s="132"/>
    </row>
    <row r="21" spans="1:35" s="2" customFormat="1" ht="22.5" customHeight="1">
      <c r="A21" s="14"/>
      <c r="B21" s="1"/>
      <c r="C21" s="95" t="s">
        <v>20</v>
      </c>
      <c r="D21" s="58" t="str">
        <f>+IF(F21&lt;&gt;"",F21+H21+J21+L21+N21+P21+R21+T21+V21+X21,"")</f>
        <v/>
      </c>
      <c r="E21" s="63" t="str">
        <f t="shared" si="2"/>
        <v xml:space="preserve"> </v>
      </c>
      <c r="F21" s="41"/>
      <c r="G21" s="61">
        <f t="shared" si="4"/>
        <v>0</v>
      </c>
      <c r="H21" s="42"/>
      <c r="I21" s="61" t="str">
        <f>+IF(H21&lt;&gt;"",(H21-(F21))/F21,"")</f>
        <v/>
      </c>
      <c r="J21" s="42"/>
      <c r="K21" s="61" t="str">
        <f t="shared" si="6"/>
        <v/>
      </c>
      <c r="L21" s="42"/>
      <c r="M21" s="61" t="str">
        <f t="shared" si="7"/>
        <v/>
      </c>
      <c r="N21" s="42"/>
      <c r="O21" s="61" t="str">
        <f t="shared" si="8"/>
        <v/>
      </c>
      <c r="P21" s="42"/>
      <c r="Q21" s="61" t="str">
        <f t="shared" si="9"/>
        <v/>
      </c>
      <c r="R21" s="42"/>
      <c r="S21" s="61" t="str">
        <f t="shared" si="10"/>
        <v/>
      </c>
      <c r="T21" s="42"/>
      <c r="U21" s="61" t="str">
        <f t="shared" si="11"/>
        <v/>
      </c>
      <c r="V21" s="42"/>
      <c r="W21" s="61" t="str">
        <f t="shared" si="12"/>
        <v/>
      </c>
      <c r="X21" s="42"/>
      <c r="Y21" s="86" t="str">
        <f t="shared" si="13"/>
        <v/>
      </c>
      <c r="Z21" s="8"/>
      <c r="AA21" s="30"/>
      <c r="AB21" s="29">
        <f t="shared" si="0"/>
        <v>11486.8566764928</v>
      </c>
      <c r="AC21"/>
      <c r="AD21" s="2">
        <f t="shared" si="3"/>
        <v>8</v>
      </c>
      <c r="AE21" s="29">
        <f t="shared" si="1"/>
        <v>137842.28011791361</v>
      </c>
    </row>
    <row r="22" spans="1:35" s="2" customFormat="1" ht="22.5" customHeight="1">
      <c r="A22" s="14"/>
      <c r="B22" s="1"/>
      <c r="C22" s="95" t="s">
        <v>21</v>
      </c>
      <c r="D22" s="58" t="str">
        <f t="shared" ref="D22:D27" si="14">+IF(F22&lt;&gt;"",F22+H22+J22+L22+N22+P22+R22+T22+V22+X22,"")</f>
        <v/>
      </c>
      <c r="E22" s="63" t="str">
        <f t="shared" si="2"/>
        <v xml:space="preserve"> </v>
      </c>
      <c r="F22" s="41"/>
      <c r="G22" s="61">
        <f t="shared" si="4"/>
        <v>0</v>
      </c>
      <c r="H22" s="42"/>
      <c r="I22" s="61" t="str">
        <f t="shared" si="5"/>
        <v/>
      </c>
      <c r="J22" s="42"/>
      <c r="K22" s="61" t="str">
        <f t="shared" si="6"/>
        <v/>
      </c>
      <c r="L22" s="42"/>
      <c r="M22" s="61" t="str">
        <f t="shared" si="7"/>
        <v/>
      </c>
      <c r="N22" s="42"/>
      <c r="O22" s="61" t="str">
        <f t="shared" si="8"/>
        <v/>
      </c>
      <c r="P22" s="42"/>
      <c r="Q22" s="61" t="str">
        <f t="shared" si="9"/>
        <v/>
      </c>
      <c r="R22" s="42"/>
      <c r="S22" s="61" t="str">
        <f t="shared" si="10"/>
        <v/>
      </c>
      <c r="T22" s="42"/>
      <c r="U22" s="61" t="str">
        <f t="shared" si="11"/>
        <v/>
      </c>
      <c r="V22" s="42"/>
      <c r="W22" s="61" t="str">
        <f t="shared" si="12"/>
        <v/>
      </c>
      <c r="X22" s="42"/>
      <c r="Y22" s="86" t="str">
        <f t="shared" si="13"/>
        <v/>
      </c>
      <c r="Z22" s="8"/>
      <c r="AA22" s="30"/>
      <c r="AB22" s="29">
        <f t="shared" si="0"/>
        <v>11716.593810022656</v>
      </c>
      <c r="AC22"/>
      <c r="AD22" s="2">
        <f t="shared" si="3"/>
        <v>9</v>
      </c>
      <c r="AE22" s="29">
        <f t="shared" si="1"/>
        <v>140599.1257202719</v>
      </c>
    </row>
    <row r="23" spans="1:35" s="2" customFormat="1" ht="22.5" customHeight="1">
      <c r="A23" s="14"/>
      <c r="B23" s="1"/>
      <c r="C23" s="95" t="s">
        <v>22</v>
      </c>
      <c r="D23" s="58" t="str">
        <f t="shared" si="14"/>
        <v/>
      </c>
      <c r="E23" s="63" t="str">
        <f t="shared" si="2"/>
        <v xml:space="preserve"> </v>
      </c>
      <c r="F23" s="41"/>
      <c r="G23" s="61">
        <f t="shared" si="4"/>
        <v>0</v>
      </c>
      <c r="H23" s="42"/>
      <c r="I23" s="61" t="str">
        <f t="shared" si="5"/>
        <v/>
      </c>
      <c r="J23" s="42"/>
      <c r="K23" s="61" t="str">
        <f t="shared" si="6"/>
        <v/>
      </c>
      <c r="L23" s="42"/>
      <c r="M23" s="61" t="str">
        <f t="shared" si="7"/>
        <v/>
      </c>
      <c r="N23" s="42"/>
      <c r="O23" s="61" t="str">
        <f t="shared" si="8"/>
        <v/>
      </c>
      <c r="P23" s="42"/>
      <c r="Q23" s="61" t="str">
        <f t="shared" si="9"/>
        <v/>
      </c>
      <c r="R23" s="42"/>
      <c r="S23" s="61" t="str">
        <f t="shared" si="10"/>
        <v/>
      </c>
      <c r="T23" s="42"/>
      <c r="U23" s="61" t="str">
        <f t="shared" si="11"/>
        <v/>
      </c>
      <c r="V23" s="42"/>
      <c r="W23" s="61" t="str">
        <f t="shared" si="12"/>
        <v/>
      </c>
      <c r="X23" s="42"/>
      <c r="Y23" s="86" t="str">
        <f t="shared" si="13"/>
        <v/>
      </c>
      <c r="Z23" s="8"/>
      <c r="AA23" s="30"/>
      <c r="AB23" s="29">
        <f t="shared" si="0"/>
        <v>11950.925686223109</v>
      </c>
      <c r="AC23"/>
      <c r="AD23" s="2">
        <f t="shared" si="3"/>
        <v>10</v>
      </c>
      <c r="AE23" s="29">
        <f t="shared" si="1"/>
        <v>143411.10823467735</v>
      </c>
    </row>
    <row r="24" spans="1:35" s="2" customFormat="1" ht="22.5" customHeight="1">
      <c r="A24" s="14"/>
      <c r="B24" s="1"/>
      <c r="C24" s="95" t="s">
        <v>23</v>
      </c>
      <c r="D24" s="58" t="str">
        <f t="shared" si="14"/>
        <v/>
      </c>
      <c r="E24" s="63" t="str">
        <f t="shared" si="2"/>
        <v xml:space="preserve"> </v>
      </c>
      <c r="F24" s="41"/>
      <c r="G24" s="61">
        <f t="shared" si="4"/>
        <v>0</v>
      </c>
      <c r="H24" s="42"/>
      <c r="I24" s="61" t="str">
        <f t="shared" si="5"/>
        <v/>
      </c>
      <c r="J24" s="42"/>
      <c r="K24" s="61" t="str">
        <f t="shared" si="6"/>
        <v/>
      </c>
      <c r="L24" s="42"/>
      <c r="M24" s="61" t="str">
        <f t="shared" si="7"/>
        <v/>
      </c>
      <c r="N24" s="42"/>
      <c r="O24" s="61" t="str">
        <f t="shared" si="8"/>
        <v/>
      </c>
      <c r="P24" s="42"/>
      <c r="Q24" s="61" t="str">
        <f t="shared" si="9"/>
        <v/>
      </c>
      <c r="R24" s="42"/>
      <c r="S24" s="61" t="str">
        <f t="shared" si="10"/>
        <v/>
      </c>
      <c r="T24" s="42"/>
      <c r="U24" s="61" t="str">
        <f t="shared" si="11"/>
        <v/>
      </c>
      <c r="V24" s="42"/>
      <c r="W24" s="61" t="str">
        <f t="shared" si="12"/>
        <v/>
      </c>
      <c r="X24" s="42"/>
      <c r="Y24" s="86" t="str">
        <f t="shared" si="13"/>
        <v/>
      </c>
      <c r="Z24" s="8"/>
      <c r="AA24" s="30"/>
      <c r="AB24" s="29">
        <f>IF(AB14&lt;&gt;"",SUM(AB14:AB23),"")</f>
        <v>109497.20999737855</v>
      </c>
    </row>
    <row r="25" spans="1:35" s="2" customFormat="1" ht="22.5" customHeight="1" thickBot="1">
      <c r="A25" s="14"/>
      <c r="B25" s="1"/>
      <c r="C25" s="95" t="s">
        <v>38</v>
      </c>
      <c r="D25" s="58" t="str">
        <f t="shared" si="14"/>
        <v/>
      </c>
      <c r="E25" s="66" t="str">
        <f t="shared" si="2"/>
        <v xml:space="preserve"> </v>
      </c>
      <c r="F25" s="43"/>
      <c r="G25" s="60">
        <f t="shared" si="4"/>
        <v>0</v>
      </c>
      <c r="H25" s="42"/>
      <c r="I25" s="60" t="str">
        <f t="shared" si="5"/>
        <v/>
      </c>
      <c r="J25" s="42"/>
      <c r="K25" s="60" t="str">
        <f t="shared" si="6"/>
        <v/>
      </c>
      <c r="L25" s="42"/>
      <c r="M25" s="60" t="str">
        <f t="shared" si="7"/>
        <v/>
      </c>
      <c r="N25" s="42"/>
      <c r="O25" s="60" t="str">
        <f t="shared" si="8"/>
        <v/>
      </c>
      <c r="P25" s="42"/>
      <c r="Q25" s="60" t="str">
        <f t="shared" si="9"/>
        <v/>
      </c>
      <c r="R25" s="42"/>
      <c r="S25" s="60" t="str">
        <f t="shared" si="10"/>
        <v/>
      </c>
      <c r="T25" s="42"/>
      <c r="U25" s="60" t="str">
        <f t="shared" si="11"/>
        <v/>
      </c>
      <c r="V25" s="42"/>
      <c r="W25" s="60" t="str">
        <f t="shared" si="12"/>
        <v/>
      </c>
      <c r="X25" s="42"/>
      <c r="Y25" s="87" t="str">
        <f t="shared" si="13"/>
        <v/>
      </c>
      <c r="Z25" s="8"/>
      <c r="AA25" s="30"/>
      <c r="AB25" s="29"/>
    </row>
    <row r="26" spans="1:35" s="2" customFormat="1" ht="22.5" customHeight="1" thickBot="1">
      <c r="A26" s="14"/>
      <c r="B26" s="1"/>
      <c r="C26" s="94" t="s">
        <v>24</v>
      </c>
      <c r="D26" s="45" t="str">
        <f>IF(D18&lt;&gt;"",SUM(D18:D25),"")</f>
        <v/>
      </c>
      <c r="E26" s="46" t="str">
        <f t="shared" si="2"/>
        <v xml:space="preserve"> </v>
      </c>
      <c r="F26" s="37">
        <f>IF(F15&lt;&gt;"",SUM(F18:F25),"")</f>
        <v>0</v>
      </c>
      <c r="G26" s="38">
        <f t="shared" si="4"/>
        <v>0</v>
      </c>
      <c r="H26" s="39">
        <f>IF(H15&lt;&gt;"",SUM(H18:H25),"")</f>
        <v>0</v>
      </c>
      <c r="I26" s="38">
        <f>IF(ISERR(+H26/$H$15)," ",H26/$H$15)</f>
        <v>0</v>
      </c>
      <c r="J26" s="39">
        <f>IF(J15&lt;&gt;"",SUM(J18:J25),"")</f>
        <v>0</v>
      </c>
      <c r="K26" s="38">
        <f>IF(ISERR(+J26/$J$15)," ",J26/$J$15)</f>
        <v>0</v>
      </c>
      <c r="L26" s="39">
        <f>IF(L15&lt;&gt;"",SUM(L18:L25),"")</f>
        <v>0</v>
      </c>
      <c r="M26" s="38">
        <f>IF(ISERR(+L26/$L$15)," ",L26/$L$15)</f>
        <v>0</v>
      </c>
      <c r="N26" s="39">
        <f>IF(N15&lt;&gt;"",SUM(N18:N25),"")</f>
        <v>0</v>
      </c>
      <c r="O26" s="38">
        <f>IF(ISERR(+N26/$N$15)," ",N26/$N$15)</f>
        <v>0</v>
      </c>
      <c r="P26" s="39">
        <f>IF(P15&lt;&gt;"",SUM(P18:P25),"")</f>
        <v>0</v>
      </c>
      <c r="Q26" s="38">
        <f>IF(ISERR(+P26/$P$15)," ",P26/$P$15)</f>
        <v>0</v>
      </c>
      <c r="R26" s="39">
        <f>IF(R15&lt;&gt;"",SUM(R18:R25),"")</f>
        <v>0</v>
      </c>
      <c r="S26" s="38">
        <f>IF(ISERR(+R26/$R$15)," ",R26/$R$15)</f>
        <v>0</v>
      </c>
      <c r="T26" s="39">
        <f>IF(T15&lt;&gt;"",SUM(T18:T25),"")</f>
        <v>0</v>
      </c>
      <c r="U26" s="38">
        <f>IF(ISERR(+T26/$R$15)," ",T26/$R$15)</f>
        <v>0</v>
      </c>
      <c r="V26" s="39">
        <f>IF(V15&lt;&gt;"",SUM(V18:V25),"")</f>
        <v>0</v>
      </c>
      <c r="W26" s="38">
        <f>IF(ISERR(+V26/$R$15)," ",V26/$R$15)</f>
        <v>0</v>
      </c>
      <c r="X26" s="39">
        <f>IF(X15&lt;&gt;"",SUM(X18:X25),"")</f>
        <v>0</v>
      </c>
      <c r="Y26" s="54">
        <f>IF(ISERR(+X26/$R$15)," ",X26/$R$15)</f>
        <v>0</v>
      </c>
      <c r="Z26" s="8"/>
      <c r="AA26" s="30"/>
      <c r="AB26" s="29"/>
    </row>
    <row r="27" spans="1:35" s="2" customFormat="1" ht="22.5" customHeight="1" thickBot="1">
      <c r="A27" s="14"/>
      <c r="B27" s="1"/>
      <c r="C27" s="96" t="s">
        <v>25</v>
      </c>
      <c r="D27" s="58" t="str">
        <f t="shared" si="14"/>
        <v/>
      </c>
      <c r="E27" s="68" t="str">
        <f t="shared" si="2"/>
        <v xml:space="preserve"> </v>
      </c>
      <c r="F27" s="49"/>
      <c r="G27" s="69">
        <f t="shared" si="4"/>
        <v>0</v>
      </c>
      <c r="H27" s="50"/>
      <c r="I27" s="69" t="str">
        <f>+IF(H27&lt;&gt;"",(H27-(F27))/F27,"")</f>
        <v/>
      </c>
      <c r="J27" s="50"/>
      <c r="K27" s="69" t="str">
        <f>+IF(J27&lt;&gt;"",(J27-(H27))/H27,"")</f>
        <v/>
      </c>
      <c r="L27" s="50"/>
      <c r="M27" s="69" t="str">
        <f>+IF(L27&lt;&gt;"",(L27-(J27))/J27,"")</f>
        <v/>
      </c>
      <c r="N27" s="50"/>
      <c r="O27" s="69" t="str">
        <f>+IF(N27&lt;&gt;"",(N27-(L27))/L27,"")</f>
        <v/>
      </c>
      <c r="P27" s="50"/>
      <c r="Q27" s="69" t="str">
        <f>+IF(P27&lt;&gt;"",(P27-(N27))/N27,"")</f>
        <v/>
      </c>
      <c r="R27" s="50"/>
      <c r="S27" s="69" t="str">
        <f>+IF(R27&lt;&gt;"",(R27-(P27))/P27,"")</f>
        <v/>
      </c>
      <c r="T27" s="50"/>
      <c r="U27" s="69" t="str">
        <f>+IF(T27&lt;&gt;"",(T27-(R27))/R27,"")</f>
        <v/>
      </c>
      <c r="V27" s="50"/>
      <c r="W27" s="69" t="str">
        <f>+IF(V27&lt;&gt;"",(V27-(T27))/T27,"")</f>
        <v/>
      </c>
      <c r="X27" s="50"/>
      <c r="Y27" s="89" t="str">
        <f>+IF(X27&lt;&gt;"",(X27-(V27))/V27,"")</f>
        <v/>
      </c>
      <c r="Z27" s="8"/>
      <c r="AA27" s="30"/>
      <c r="AB27" s="29"/>
    </row>
    <row r="28" spans="1:35" s="2" customFormat="1" ht="42.75" customHeight="1" thickBot="1">
      <c r="A28" s="14"/>
      <c r="B28" s="1"/>
      <c r="C28" s="97" t="s">
        <v>26</v>
      </c>
      <c r="D28" s="70" t="str">
        <f>IF(ISERR(D17-(D26+D27)),"",SUM(D17-(D26+D27)))</f>
        <v/>
      </c>
      <c r="E28" s="71" t="str">
        <f t="shared" si="2"/>
        <v xml:space="preserve"> </v>
      </c>
      <c r="F28" s="70">
        <f>IF(F15&lt;&gt;"",SUM((F17-(F26+F27))),"")</f>
        <v>200000</v>
      </c>
      <c r="G28" s="72">
        <f t="shared" si="4"/>
        <v>1</v>
      </c>
      <c r="H28" s="73">
        <f>IF(H15&lt;&gt;"",SUM((H17-(H26+H27))),"")</f>
        <v>202000</v>
      </c>
      <c r="I28" s="72">
        <f>IF(ISERR(+H28/$H$15)," ",H28/$H$15)</f>
        <v>1</v>
      </c>
      <c r="J28" s="73">
        <f>IF(J15&lt;&gt;"",SUM((J17-(J26+J27))),"")</f>
        <v>204020</v>
      </c>
      <c r="K28" s="74">
        <f>IF(ISERR(+J28/$J$15)," ",J28/$J$15)</f>
        <v>1</v>
      </c>
      <c r="L28" s="73">
        <f>IF(L15&lt;&gt;"",SUM((L17-(L26+L27))),"")</f>
        <v>206061</v>
      </c>
      <c r="M28" s="72">
        <f>IF(ISERR(+L28/$L$15)," ",L28/$L$15)</f>
        <v>1</v>
      </c>
      <c r="N28" s="73">
        <f>IF(N15&lt;&gt;"",SUM((N17-(N26+N27))),"")</f>
        <v>208121</v>
      </c>
      <c r="O28" s="72">
        <f>IF(ISERR(+N28/$N$15)," ",N28/$N$15)</f>
        <v>1</v>
      </c>
      <c r="P28" s="73">
        <f>IF(P15&lt;&gt;"",SUM((P17-(P26+P27))),"")</f>
        <v>210203</v>
      </c>
      <c r="Q28" s="72">
        <f>IF(ISERR(+P28/$P$15)," ",P28/$P$15)</f>
        <v>1</v>
      </c>
      <c r="R28" s="73">
        <f>IF(R15&lt;&gt;"",SUM((R17-(R26+R27))),"")</f>
        <v>212305</v>
      </c>
      <c r="S28" s="72">
        <f>IF(ISERR(+R28/$R$15)," ",R28/$R$15)</f>
        <v>1</v>
      </c>
      <c r="T28" s="73">
        <f>IF(T15&lt;&gt;"",SUM((T17-(T26+T27))),"")</f>
        <v>214428</v>
      </c>
      <c r="U28" s="72">
        <f>IF(ISERR(+T28/$R$15)," ",T28/$R$15)</f>
        <v>1.0099997644897671</v>
      </c>
      <c r="V28" s="73">
        <f>IF(V15&lt;&gt;"",SUM((V17-(V26+V27))),"")</f>
        <v>216572</v>
      </c>
      <c r="W28" s="72">
        <f>IF(ISERR(+V28/$R$15)," ",V28/$R$15)</f>
        <v>1.0200984432773603</v>
      </c>
      <c r="X28" s="73">
        <f>IF(X15&lt;&gt;"",SUM((X17-(X26+X27))),"")</f>
        <v>218738</v>
      </c>
      <c r="Y28" s="90">
        <f>IF(ISERR(+X28/$R$15)," ",X28/$R$15)</f>
        <v>1.0303007465674383</v>
      </c>
      <c r="Z28" s="8"/>
    </row>
    <row r="29" spans="1:35" s="2" customFormat="1" ht="51" customHeight="1" thickTop="1" thickBot="1">
      <c r="A29" s="14"/>
      <c r="B29" s="3"/>
      <c r="C29" s="98" t="s">
        <v>33</v>
      </c>
      <c r="D29" s="75">
        <f>+IF(ISERR(F29+H29+J29+L29+N29+P29+R29+T29+V29+X29),"",(F29+H29+J29+L29+N29+P29+R29+T29+V29+X29))</f>
        <v>75328</v>
      </c>
      <c r="E29" s="76">
        <f t="shared" si="2"/>
        <v>3.5999938827631556E-2</v>
      </c>
      <c r="F29" s="144">
        <v>7200</v>
      </c>
      <c r="G29" s="145"/>
      <c r="H29" s="144">
        <v>7272</v>
      </c>
      <c r="I29" s="145"/>
      <c r="J29" s="144">
        <v>7345</v>
      </c>
      <c r="K29" s="145"/>
      <c r="L29" s="144">
        <v>7418</v>
      </c>
      <c r="M29" s="145"/>
      <c r="N29" s="144">
        <v>7492</v>
      </c>
      <c r="O29" s="145"/>
      <c r="P29" s="144">
        <v>7567</v>
      </c>
      <c r="Q29" s="145"/>
      <c r="R29" s="144">
        <v>7643</v>
      </c>
      <c r="S29" s="145"/>
      <c r="T29" s="144">
        <v>7719</v>
      </c>
      <c r="U29" s="145"/>
      <c r="V29" s="144">
        <v>7797</v>
      </c>
      <c r="W29" s="145"/>
      <c r="X29" s="144">
        <v>7875</v>
      </c>
      <c r="Y29" s="145"/>
      <c r="Z29" s="8"/>
    </row>
    <row r="30" spans="1:35" s="2" customFormat="1" ht="39.75" hidden="1" customHeight="1" thickTop="1" thickBot="1">
      <c r="A30" s="14"/>
      <c r="B30" s="152" t="s">
        <v>27</v>
      </c>
      <c r="C30" s="99" t="s">
        <v>39</v>
      </c>
      <c r="D30" s="77" t="str">
        <f>IF(ISERR(+F30+H30+J30+L30+N30+P30+R30)," ",+F30+H30+J30+L30+N30+P30+R30)</f>
        <v xml:space="preserve"> </v>
      </c>
      <c r="E30" s="78" t="str">
        <f t="shared" si="2"/>
        <v xml:space="preserve"> </v>
      </c>
      <c r="F30" s="154" t="str">
        <f>IF(G31&lt;&gt;"",IF(((F15*0.8)*G31)&gt;=F29,ROUNDUP((F15*0.8)*G31,0),F29),IF(G31="",""))</f>
        <v/>
      </c>
      <c r="G30" s="155" t="e">
        <f>IF(B30&lt;&gt;"",IF(((#REF!*0.8)*H30)&gt;=#REF!,(#REF!*0.8)*H30,#REF!),IF(B30="",""))</f>
        <v>#REF!</v>
      </c>
      <c r="H30" s="141" t="str">
        <f>IF(I31&lt;&gt;"",IF(((H15*0.8)*I31)&gt;=H29,ROUNDUP((H15*0.8)*I31,0),H29),IF(I31="",""))</f>
        <v/>
      </c>
      <c r="I30" s="142" t="e">
        <f>IF(D30&lt;&gt;"",IF(((#REF!*0.8)*J30)&gt;=#REF!,(#REF!*0.8)*J30,#REF!),IF(D30="",""))</f>
        <v>#REF!</v>
      </c>
      <c r="J30" s="156" t="str">
        <f>IF(K31&lt;&gt;"",IF(((J15*0.8)*K31)&gt;=J29,ROUNDUP((J15*0.8)*K31,0),J29),IF(K31="",""))</f>
        <v/>
      </c>
      <c r="K30" s="155" t="str">
        <f>IF(F30&lt;&gt;"",IF(((#REF!*0.8)*L30)&gt;=#REF!,(#REF!*0.8)*L30,#REF!),IF(F30="",""))</f>
        <v/>
      </c>
      <c r="L30" s="141" t="str">
        <f>IF(M31&lt;&gt;"",IF(((L15*0.8)*M31)&gt;=L29,ROUNDUP((L15*0.8)*M31,0),L29),IF(M31="",""))</f>
        <v/>
      </c>
      <c r="M30" s="142" t="str">
        <f>IF(H30&lt;&gt;"",IF(((#REF!*0.8)*N30)&gt;=#REF!,(#REF!*0.8)*N30,#REF!),IF(H30="",""))</f>
        <v/>
      </c>
      <c r="N30" s="156" t="str">
        <f>IF(O31&lt;&gt;"",IF(((N15*0.8)*O31)&gt;=N29,ROUNDUP((N15*0.8)*O31,0),N29),IF(O31="",""))</f>
        <v/>
      </c>
      <c r="O30" s="155" t="str">
        <f>IF(J30&lt;&gt;"",IF(((#REF!*0.8)*P30)&gt;=#REF!,(#REF!*0.8)*P30,#REF!),IF(J30="",""))</f>
        <v/>
      </c>
      <c r="P30" s="141" t="str">
        <f>IF(Q31&lt;&gt;"",IF(((P15*0.8)*Q31)&gt;=P29,ROUNDUP((P15*0.8)*Q31,0),P29),IF(Q31="",""))</f>
        <v/>
      </c>
      <c r="Q30" s="142" t="str">
        <f>IF(L30&lt;&gt;"",IF(((#REF!*0.8)*R30)&gt;=#REF!,(#REF!*0.8)*R30,#REF!),IF(L30="",""))</f>
        <v/>
      </c>
      <c r="R30" s="141" t="str">
        <f>IF(S31&lt;&gt;"",IF(((R15*0.8)*S31)&gt;=R29,ROUNDUP((R15*0.8)*S31,0),R29),IF(S31="",""))</f>
        <v/>
      </c>
      <c r="S30" s="143" t="str">
        <f>IF(N30&lt;&gt;"",IF(((#REF!*0.8)*Z30)&gt;=#REF!,(#REF!*0.8)*Z30,#REF!),IF(N30="",""))</f>
        <v/>
      </c>
      <c r="T30" s="120" t="str">
        <f>IF(U31&lt;&gt;"",IF(((T15*0.8)*U31)&gt;=T29,ROUNDUP((T15*0.8)*U31,0),T29),IF(U31="",""))</f>
        <v/>
      </c>
      <c r="U30" s="121" t="str">
        <f>IF(P30&lt;&gt;"",IF(((#REF!*0.8)*AB30)&gt;=#REF!,(#REF!*0.8)*AB30,#REF!),IF(P30="",""))</f>
        <v/>
      </c>
      <c r="V30" s="120" t="str">
        <f>IF(W31&lt;&gt;"",IF(((V15*0.8)*W31)&gt;=V29,ROUNDUP((V15*0.8)*W31,0),V29),IF(W31="",""))</f>
        <v/>
      </c>
      <c r="W30" s="121" t="str">
        <f>IF(R30&lt;&gt;"",IF(((#REF!*0.8)*AD30)&gt;=#REF!,(#REF!*0.8)*AD30,#REF!),IF(R30="",""))</f>
        <v/>
      </c>
      <c r="X30" s="120" t="str">
        <f>IF(Y31&lt;&gt;"",IF(((X15*0.8)*Y31)&gt;=X29,ROUNDUP((X15*0.8)*Y31,0),X29),IF(Y31="",""))</f>
        <v/>
      </c>
      <c r="Y30" s="121" t="str">
        <f>IF(T30&lt;&gt;"",IF(((#REF!*0.8)*AF30)&gt;=#REF!,(#REF!*0.8)*AF30,#REF!),IF(T30="",""))</f>
        <v/>
      </c>
      <c r="Z30" s="8"/>
      <c r="AA30" s="31"/>
      <c r="AI30" s="2">
        <v>2092448</v>
      </c>
    </row>
    <row r="31" spans="1:35" s="2" customFormat="1" ht="93" customHeight="1" thickTop="1" thickBot="1">
      <c r="A31" s="14"/>
      <c r="B31" s="153"/>
      <c r="C31" s="107" t="s">
        <v>43</v>
      </c>
      <c r="D31" s="79" t="str">
        <f>IF(ISERR(+F31+H31+J31+L31+N31+P31+R31+T31+V31+X31)," ",+F31+H31+J31+L31+N31+P31+R31+T31+V31+X31)</f>
        <v xml:space="preserve"> </v>
      </c>
      <c r="E31" s="66" t="str">
        <f t="shared" si="2"/>
        <v xml:space="preserve"> </v>
      </c>
      <c r="F31" s="126" t="str">
        <f>+IF(G31&lt;&gt;"",F15*G31,"")</f>
        <v/>
      </c>
      <c r="G31" s="125"/>
      <c r="H31" s="126" t="str">
        <f>+IF(I31&lt;&gt;"",H15*I31,"")</f>
        <v/>
      </c>
      <c r="I31" s="53"/>
      <c r="J31" s="126" t="str">
        <f>+IF(K31&lt;&gt;"",J15*K31,"")</f>
        <v/>
      </c>
      <c r="K31" s="53"/>
      <c r="L31" s="126" t="str">
        <f>+IF(M31&lt;&gt;"",L15*M31,"")</f>
        <v/>
      </c>
      <c r="M31" s="53"/>
      <c r="N31" s="126" t="str">
        <f>+IF(O31&lt;&gt;"",N15*O31,"")</f>
        <v/>
      </c>
      <c r="O31" s="53"/>
      <c r="P31" s="126" t="str">
        <f>+IF(Q31&lt;&gt;"",P15*Q31,"")</f>
        <v/>
      </c>
      <c r="Q31" s="53"/>
      <c r="R31" s="126" t="str">
        <f>+IF(S31&lt;&gt;"",R15*S31,"")</f>
        <v/>
      </c>
      <c r="S31" s="53"/>
      <c r="T31" s="80" t="str">
        <f>+IF(U31&lt;&gt;"",T15*U31,"")</f>
        <v/>
      </c>
      <c r="U31" s="53"/>
      <c r="V31" s="80" t="str">
        <f>+IF(W31&lt;&gt;"",V15*W31,"")</f>
        <v/>
      </c>
      <c r="W31" s="53"/>
      <c r="X31" s="80" t="str">
        <f>+IF(Y31&lt;&gt;"",X15*Y31,"")</f>
        <v/>
      </c>
      <c r="Y31" s="53"/>
      <c r="Z31" s="8"/>
      <c r="AB31" s="31"/>
    </row>
    <row r="32" spans="1:35" s="2" customFormat="1" ht="30.75" hidden="1" customHeight="1" thickTop="1" thickBot="1">
      <c r="A32" s="14"/>
      <c r="B32" s="1"/>
      <c r="C32" s="100" t="s">
        <v>40</v>
      </c>
      <c r="D32" s="108">
        <f>IF(ISERR(+F32+H32+J32+L32+N32+P32+R32)," ",+F32+H32+J32+L32+N32+P32+R32)</f>
        <v>0</v>
      </c>
      <c r="E32" s="109">
        <f t="shared" si="2"/>
        <v>0</v>
      </c>
      <c r="F32" s="111">
        <f>IF(F15&lt;&gt;"",MAX(F30:F31),"")</f>
        <v>0</v>
      </c>
      <c r="G32" s="110">
        <f>IF(ISERR(+F32/$F$15)," ",F32/$F$15)</f>
        <v>0</v>
      </c>
      <c r="H32" s="111">
        <f>IF(H15&lt;&gt;"",MAX(H30:H31),"")</f>
        <v>0</v>
      </c>
      <c r="I32" s="110">
        <f>IF(ISERR(+H32/$F$15)," ",H32/$F$15)</f>
        <v>0</v>
      </c>
      <c r="J32" s="111">
        <f>IF(J15&lt;&gt;"",MAX(J30:J31),"")</f>
        <v>0</v>
      </c>
      <c r="K32" s="110">
        <f>IF(ISERR(+J32/$J$15)," ",J32/$J$15)</f>
        <v>0</v>
      </c>
      <c r="L32" s="111">
        <f>IF(L15&lt;&gt;"",MAX(L30:L31),"")</f>
        <v>0</v>
      </c>
      <c r="M32" s="110">
        <f>IF(ISERR(+L32/$L$15)," ",L32/$L$15)</f>
        <v>0</v>
      </c>
      <c r="N32" s="111">
        <f>IF(N15&lt;&gt;"",MAX(N30:N31),"")</f>
        <v>0</v>
      </c>
      <c r="O32" s="110">
        <f>IF(ISERR(+N32/$N$15)," ",N32/$N$15)</f>
        <v>0</v>
      </c>
      <c r="P32" s="111">
        <f>IF(P15&lt;&gt;"",MAX(P30:P31),"")</f>
        <v>0</v>
      </c>
      <c r="Q32" s="110">
        <f>IF(ISERR(+P32/$P$15)," ",P32/$P$15)</f>
        <v>0</v>
      </c>
      <c r="R32" s="111">
        <f>IF(R15&lt;&gt;"",MAX(R30:R31),"")</f>
        <v>0</v>
      </c>
      <c r="S32" s="112">
        <f>IF(ISERR(+R32/$R$15)," ",R32/$R$15)</f>
        <v>0</v>
      </c>
      <c r="T32" s="111">
        <f>IF(T15&lt;&gt;"",MAX(T30:T31),"")</f>
        <v>0</v>
      </c>
      <c r="U32" s="112">
        <f>IF(ISERR(+T32/$R$15)," ",T32/$R$15)</f>
        <v>0</v>
      </c>
      <c r="V32" s="111">
        <f>IF(V15&lt;&gt;"",MAX(V30:V31),"")</f>
        <v>0</v>
      </c>
      <c r="W32" s="112">
        <f>IF(ISERR(+V32/$R$15)," ",V32/$R$15)</f>
        <v>0</v>
      </c>
      <c r="X32" s="111">
        <f>IF(X15&lt;&gt;"",MAX(X30:X31),"")</f>
        <v>0</v>
      </c>
      <c r="Y32" s="112">
        <f>IF(ISERR(+X32/$R$15)," ",X32/$R$15)</f>
        <v>0</v>
      </c>
      <c r="Z32" s="8"/>
    </row>
    <row r="33" spans="1:26" s="2" customFormat="1" ht="22.5" customHeight="1" thickTop="1" thickBot="1">
      <c r="A33" s="14"/>
      <c r="B33" s="1"/>
      <c r="C33" s="101" t="s">
        <v>28</v>
      </c>
      <c r="D33" s="51">
        <f>IF(ISERR(+F33+H33+J33+L33+N33+P33+R33+T33+V33+X33)," ",+F33+H33+J33+L33+N33+P33+R33+T33+V33+X33)</f>
        <v>2092448</v>
      </c>
      <c r="E33" s="46">
        <f t="shared" si="2"/>
        <v>1</v>
      </c>
      <c r="F33" s="37">
        <f>+IF(F15&lt;&gt;"",F28-F32,"")</f>
        <v>200000</v>
      </c>
      <c r="G33" s="38">
        <f>IF(ISERR(+F33/$F$15)," ",F33/$F$15)</f>
        <v>1</v>
      </c>
      <c r="H33" s="39">
        <f>+IF(H15&lt;&gt;"",H28-H32,"")</f>
        <v>202000</v>
      </c>
      <c r="I33" s="38">
        <f>IF(ISERR(+H33/$H$15)," ",H33/$H$15)</f>
        <v>1</v>
      </c>
      <c r="J33" s="39">
        <f>+IF(J15&lt;&gt;"",J28-J32,"")</f>
        <v>204020</v>
      </c>
      <c r="K33" s="38">
        <f>IF(ISERR(+J33/$J$15)," ",J33/$J$15)</f>
        <v>1</v>
      </c>
      <c r="L33" s="39">
        <f>+IF(L15&lt;&gt;"",L28-L32,"")</f>
        <v>206061</v>
      </c>
      <c r="M33" s="38">
        <f>IF(ISERR(+L33/$L$15)," ",L33/$L$15)</f>
        <v>1</v>
      </c>
      <c r="N33" s="39">
        <f>+IF(N15&lt;&gt;"",N28-N32,"")</f>
        <v>208121</v>
      </c>
      <c r="O33" s="38">
        <f>IF(ISERR(+N33/$N$15)," ",N33/$N$15)</f>
        <v>1</v>
      </c>
      <c r="P33" s="39">
        <f>+IF(P15&lt;&gt;"",P28-P32,"")</f>
        <v>210203</v>
      </c>
      <c r="Q33" s="38">
        <f>IF(ISERR(+P33/$P$15)," ",P33/$P$15)</f>
        <v>1</v>
      </c>
      <c r="R33" s="39">
        <f>+IF(R15&lt;&gt;"",R28-R32,"")</f>
        <v>212305</v>
      </c>
      <c r="S33" s="54">
        <f>IF(ISERR(+R33/$R$15)," ",R33/$R$15)</f>
        <v>1</v>
      </c>
      <c r="T33" s="39">
        <f>+IF(T15&lt;&gt;"",T28-T32,"")</f>
        <v>214428</v>
      </c>
      <c r="U33" s="54">
        <f>IF(ISERR(+T33/$R$15)," ",T33/$R$15)</f>
        <v>1.0099997644897671</v>
      </c>
      <c r="V33" s="39">
        <f>+IF(V15&lt;&gt;"",V28-V32,"")</f>
        <v>216572</v>
      </c>
      <c r="W33" s="54">
        <f>IF(ISERR(+V33/$R$15)," ",V33/$R$15)</f>
        <v>1.0200984432773603</v>
      </c>
      <c r="X33" s="39">
        <f>+IF(X15&lt;&gt;"",X28-X32,"")</f>
        <v>218738</v>
      </c>
      <c r="Y33" s="54">
        <f>IF(ISERR(+X33/$R$15)," ",X33/$R$15)</f>
        <v>1.0303007465674383</v>
      </c>
      <c r="Z33" s="8"/>
    </row>
    <row r="34" spans="1:26" s="2" customFormat="1" ht="22.5" customHeight="1" thickBot="1">
      <c r="A34" s="14"/>
      <c r="B34" s="1"/>
      <c r="C34" s="96" t="s">
        <v>29</v>
      </c>
      <c r="D34" s="58" t="str">
        <f>+IF(F34&lt;&gt;"",F34+H34+J34+L34+N34+P34+R34+T34+V34+X34,"")</f>
        <v/>
      </c>
      <c r="E34" s="82" t="str">
        <f t="shared" si="2"/>
        <v xml:space="preserve"> </v>
      </c>
      <c r="F34" s="49"/>
      <c r="G34" s="69">
        <f>IF(ISERR(+F34/$F$15)," ",F34/$F$15)</f>
        <v>0</v>
      </c>
      <c r="H34" s="50"/>
      <c r="I34" s="69">
        <f>IF(ISERR(+H34/$H$15)," ",H34/$H$15)</f>
        <v>0</v>
      </c>
      <c r="J34" s="50"/>
      <c r="K34" s="69">
        <f>IF(ISERR(+J34/$J$15)," ",J34/$J$15)</f>
        <v>0</v>
      </c>
      <c r="L34" s="50"/>
      <c r="M34" s="69">
        <f>IF(ISERR(+L34/$L$15)," ",L34/$L$15)</f>
        <v>0</v>
      </c>
      <c r="N34" s="50"/>
      <c r="O34" s="69">
        <f>IF(ISERR(+N34/$N$15)," ",N34/$N$15)</f>
        <v>0</v>
      </c>
      <c r="P34" s="50"/>
      <c r="Q34" s="69">
        <f>IF(ISERR(+P34/$P$15)," ",P34/$P$15)</f>
        <v>0</v>
      </c>
      <c r="R34" s="50"/>
      <c r="S34" s="89">
        <f>IF(ISERR(+R34/$R$15)," ",R34/$R$15)</f>
        <v>0</v>
      </c>
      <c r="T34" s="50"/>
      <c r="U34" s="89">
        <f>IF(ISERR(+T34/$R$15)," ",T34/$R$15)</f>
        <v>0</v>
      </c>
      <c r="V34" s="50"/>
      <c r="W34" s="89">
        <f>IF(ISERR(+V34/$R$15)," ",V34/$R$15)</f>
        <v>0</v>
      </c>
      <c r="X34" s="50"/>
      <c r="Y34" s="89">
        <f>IF(ISERR(+X34/$R$15)," ",X34/$R$15)</f>
        <v>0</v>
      </c>
      <c r="Z34" s="8"/>
    </row>
    <row r="35" spans="1:26" s="2" customFormat="1" ht="24.9" customHeight="1" thickBot="1">
      <c r="A35" s="14"/>
      <c r="B35" s="1"/>
      <c r="C35" s="102" t="s">
        <v>30</v>
      </c>
      <c r="D35" s="51">
        <f>IF(ISERR(+F35+H35+J35+L35+N35+P35+R35+T35+V35+X35)," ",+F35+H35+J35+L35+N35+P35+R35+T35+V35+X35)</f>
        <v>2092448</v>
      </c>
      <c r="E35" s="52">
        <f t="shared" si="2"/>
        <v>1</v>
      </c>
      <c r="F35" s="83">
        <f>+IF(F33&lt;&gt;"",F33-F34,"")</f>
        <v>200000</v>
      </c>
      <c r="G35" s="84">
        <f>IF(ISERR(+F35/$F$15)," ",F35/$F$15)</f>
        <v>1</v>
      </c>
      <c r="H35" s="85">
        <f>+IF(H15&lt;&gt;"",H33-H34,"")</f>
        <v>202000</v>
      </c>
      <c r="I35" s="84">
        <f>IF(ISERR(+H35/$H$15)," ",H35/$H$15)</f>
        <v>1</v>
      </c>
      <c r="J35" s="85">
        <f>+IF(J15&lt;&gt;"",J33-J34,"")</f>
        <v>204020</v>
      </c>
      <c r="K35" s="84">
        <f>IF(ISERR(+J35/$J$15)," ",J35/$J$15)</f>
        <v>1</v>
      </c>
      <c r="L35" s="85">
        <f>+IF(L15&lt;&gt;"",L33-L34,"")</f>
        <v>206061</v>
      </c>
      <c r="M35" s="84">
        <f>IF(ISERR(+L35/$L$15)," ",L35/$L$15)</f>
        <v>1</v>
      </c>
      <c r="N35" s="85">
        <f>+IF(N15&lt;&gt;"",N33-N34,"")</f>
        <v>208121</v>
      </c>
      <c r="O35" s="84">
        <f>IF(ISERR(+N35/$N$15)," ",N35/$N$15)</f>
        <v>1</v>
      </c>
      <c r="P35" s="85">
        <f>+IF(P15&lt;&gt;"",P33-P34,"")</f>
        <v>210203</v>
      </c>
      <c r="Q35" s="84">
        <f>IF(ISERR(+P35/$P$15)," ",P35/$P$15)</f>
        <v>1</v>
      </c>
      <c r="R35" s="85">
        <f>+IF(R15&lt;&gt;"",R33-R34,"")</f>
        <v>212305</v>
      </c>
      <c r="S35" s="91">
        <f>IF(ISERR(+R35/$R$15)," ",R35/$R$15)</f>
        <v>1</v>
      </c>
      <c r="T35" s="85">
        <f>+IF(T15&lt;&gt;"",T33-T34,"")</f>
        <v>214428</v>
      </c>
      <c r="U35" s="91">
        <f>IF(ISERR(+T35/$R$15)," ",T35/$R$15)</f>
        <v>1.0099997644897671</v>
      </c>
      <c r="V35" s="85">
        <f>+IF(V15&lt;&gt;"",V33-V34,"")</f>
        <v>216572</v>
      </c>
      <c r="W35" s="91">
        <f>IF(ISERR(+V35/$R$15)," ",V35/$R$15)</f>
        <v>1.0200984432773603</v>
      </c>
      <c r="X35" s="85">
        <f>+IF(X15&lt;&gt;"",X33-X34,"")</f>
        <v>218738</v>
      </c>
      <c r="Y35" s="91">
        <f>IF(ISERR(+X35/$R$15)," ",X35/$R$15)</f>
        <v>1.0303007465674383</v>
      </c>
      <c r="Z35" s="8"/>
    </row>
    <row r="36" spans="1:26" s="7" customFormat="1" ht="9" customHeight="1" thickTop="1">
      <c r="A36" s="11"/>
      <c r="C36" s="157"/>
      <c r="D36" s="157"/>
      <c r="E36" s="157"/>
      <c r="F36" s="157"/>
      <c r="G36" s="157"/>
      <c r="H36" s="157"/>
      <c r="I36" s="157"/>
      <c r="J36" s="157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11"/>
    </row>
    <row r="37" spans="1:26" ht="75" hidden="1" customHeight="1">
      <c r="A37" s="11"/>
      <c r="B37" s="11"/>
      <c r="C37" s="33"/>
      <c r="D37" s="33"/>
      <c r="E37" s="33"/>
      <c r="F37" s="140" t="b">
        <f>IF(F30&lt;&gt;"",IF(F15*0.8*G31&lt;F29,"SE APLICA LA RENTA MÍNIMA GARANTIZADA EXIGIDA EN LA LICITACIÓN DE ACUERDO AL APARTADO L.2 DEL ANEJO 1 AL P.C.P.",""))</f>
        <v>0</v>
      </c>
      <c r="G37" s="140" t="str">
        <f>IF(B37&lt;&gt;"",IF(((#REF!*0.8)*H37)&gt;=#REF!,(#REF!*0.8)*H37,#REF!),IF(B37="",""))</f>
        <v/>
      </c>
      <c r="H37" s="140" t="b">
        <f>IF(I31&lt;&gt;"",IF(OR(I31&gt;G31+2/100,I31&lt;G31),"Diferencia % Ofertado No Permitida, Ver Observaciones",IF(((H15*0.8)*I31)&lt;H29,"SE APLICA LA RENTA MÍNIMA GARANTIZADA EXIGIDA EN LA LICITACIÓN DE ACUERDO AL APARTADO L.2 DEL ANEJO 1 AL P.C.P.","")))</f>
        <v>0</v>
      </c>
      <c r="I37" s="140" t="str">
        <f>IF(D37&lt;&gt;"",IF(((#REF!*0.8)*J37)&gt;=#REF!,(#REF!*0.8)*J37,#REF!),IF(D37="",""))</f>
        <v/>
      </c>
      <c r="J37" s="140" t="b">
        <f>IF(K31&lt;&gt;"",IF(OR(K31&gt;I31+2/100,K31&lt;I31),"Diferencia % Ofertado No Permitida, Ver Observaciones",IF(((J15*0.8)*K31)&lt;J29,"SE APLICA LA RENTA MÍNIMA GARANTIZADA EXIGIDA EN LA LICITACIÓN DE ACUERDO AL APARTADO L.2 DEL ANEJO 1 AL P.C.P.","")))</f>
        <v>0</v>
      </c>
      <c r="K37" s="140" t="e">
        <f>IF(F37&lt;&gt;"",IF(((#REF!*0.8)*L37)&gt;=#REF!,(#REF!*0.8)*L37,#REF!),IF(F37="",""))</f>
        <v>#REF!</v>
      </c>
      <c r="L37" s="140" t="b">
        <f>IF(M31&lt;&gt;"",IF(OR(M31&gt;K31+2/100,M31&lt;K31),"Diferencia % Ofertado No Permitida, Ver Observaciones",IF(((L15*0.8)*M31)&lt;L29,"SE APLICA LA RENTA MÍNIMA GARANTIZADA EXIGIDA EN LA LICITACIÓN DE ACUERDO AL APARTADO L.2 DEL ANEJO 1 AL P.C.P.","")))</f>
        <v>0</v>
      </c>
      <c r="M37" s="140" t="e">
        <f>IF(H37&lt;&gt;"",IF(((#REF!*0.8)*N37)&gt;=#REF!,(#REF!*0.8)*N37,#REF!),IF(H37="",""))</f>
        <v>#REF!</v>
      </c>
      <c r="N37" s="140" t="b">
        <f>IF(O31&lt;&gt;"",IF(OR(O31&gt;M31+2/100,O31&lt;M31),"Diferencia % Ofertado No Permitida, Ver Observaciones",IF(((N15*0.8)*O31)&lt;N29,"SE APLICA LA RENTA MÍNIMA GARANTIZADA EXIGIDA EN LA LICITACIÓN DE ACUERDO AL APARTADO L.2 DEL ANEJO 1 AL P.C.P.","")))</f>
        <v>0</v>
      </c>
      <c r="O37" s="140" t="e">
        <f>IF(J37&lt;&gt;"",IF(((#REF!*0.8)*P37)&gt;=#REF!,(#REF!*0.8)*P37,#REF!),IF(J37="",""))</f>
        <v>#REF!</v>
      </c>
      <c r="P37" s="140" t="b">
        <f>IF(Q31&lt;&gt;"",IF(OR(Q31&gt;O31+2/100,Q31&lt;O31),"Diferencia % Ofertado No Permitida, Ver Observaciones",IF(((P15*0.8)*Q31)&lt;P29,"SE APLICA LA RENTA MÍNIMA GARANTIZADA EXIGIDA EN LA LICITACIÓN DE ACUERDO AL APARTADO L.2 DEL ANEJO 1 AL P.C.P.","")))</f>
        <v>0</v>
      </c>
      <c r="Q37" s="140" t="e">
        <f>IF(L37&lt;&gt;"",IF(((#REF!*0.8)*R37)&gt;=#REF!,(#REF!*0.8)*R37,#REF!),IF(L37="",""))</f>
        <v>#REF!</v>
      </c>
      <c r="R37" s="140" t="b">
        <f>IF(S31&lt;&gt;"",IF(OR(S31&gt;Q31+2/100,S31&lt;Q31),"Diferencia % Ofertado No Permitida, Ver Observaciones",IF(((R15*0.8)*S31)&lt;R29,"SE APLICA LA RENTA MÍNIMA GARANTIZADA EXIGIDA EN LA LICITACIÓN DE ACUERDO AL APARTADO L.2 DEL ANEJO 1 AL P.C.P.","")))</f>
        <v>0</v>
      </c>
      <c r="S37" s="140" t="e">
        <f>IF(N37&lt;&gt;"",IF(((#REF!*0.8)*Z37)&gt;=#REF!,(#REF!*0.8)*Z37,#REF!),IF(N37="",""))</f>
        <v>#REF!</v>
      </c>
      <c r="T37" s="114" t="b">
        <f>IF(U31&lt;&gt;"",IF(OR(U31&gt;S31+2/100,U31&lt;S31),"Diferencia % Ofertado No Permitida, Ver Observaciones",IF(((T15*0.8)*U31)&lt;T29,"SE APLICA LA RENTA MÍNIMA GARANTIZADA EXIGIDA EN LA LICITACIÓN DE ACUERDO AL APARTADO L.2 DEL ANEJO 1 AL P.C.P.","")))</f>
        <v>0</v>
      </c>
      <c r="U37" s="114" t="e">
        <f>IF(P37&lt;&gt;"",IF(((#REF!*0.8)*AB37)&gt;=#REF!,(#REF!*0.8)*AB37,#REF!),IF(P37="",""))</f>
        <v>#REF!</v>
      </c>
      <c r="V37" s="114" t="b">
        <f>IF(W31&lt;&gt;"",IF(OR(W31&gt;U31+2/100,W31&lt;U31),"Diferencia % Ofertado No Permitida, Ver Observaciones",IF(((V15*0.8)*W31)&lt;V29,"SE APLICA LA RENTA MÍNIMA GARANTIZADA EXIGIDA EN LA LICITACIÓN DE ACUERDO AL APARTADO L.2 DEL ANEJO 1 AL P.C.P.","")))</f>
        <v>0</v>
      </c>
      <c r="W37" s="114" t="e">
        <f>IF(R37&lt;&gt;"",IF(((#REF!*0.8)*AD37)&gt;=#REF!,(#REF!*0.8)*AD37,#REF!),IF(R37="",""))</f>
        <v>#REF!</v>
      </c>
      <c r="X37" s="114" t="b">
        <f>IF(Y31&lt;&gt;"",IF(OR(Y31&gt;W31+2/100,Y31&lt;W31),"Diferencia % Ofertado No Permitida, Ver Observaciones",IF(((X15*0.8)*Y31)&lt;X29,"SE APLICA LA RENTA MÍNIMA GARANTIZADA EXIGIDA EN LA LICITACIÓN DE ACUERDO AL APARTADO L.2 DEL ANEJO 1 AL P.C.P.","")))</f>
        <v>0</v>
      </c>
      <c r="Y37" s="114" t="e">
        <f>IF(T37&lt;&gt;"",IF(((#REF!*0.8)*AF37)&gt;=#REF!,(#REF!*0.8)*AF37,#REF!),IF(T37="",""))</f>
        <v>#REF!</v>
      </c>
    </row>
    <row r="38" spans="1:26" ht="126" hidden="1" customHeight="1">
      <c r="A38" s="11"/>
      <c r="B38" s="11"/>
      <c r="C38" s="33"/>
      <c r="D38" s="33"/>
      <c r="E38" s="33"/>
      <c r="F38" s="136" t="s">
        <v>41</v>
      </c>
      <c r="G38" s="137"/>
      <c r="H38" s="136" t="str">
        <f>+IF(H37="Se aplica la Renta Mínima Garantizada Exigida en la licitación de acuerdo al apartado L.2 del Anejo 1 al P.C.P.","Se aplica la Renta Mínima Garantizada Exigida en la Licitación de acuerdo al apartado L.2 del Anejo 1 al P.C.P.",IF(I31&gt;(G31+2/100),"Diferencia % Ofertado No Permitida, Ver Observaciones",""))</f>
        <v/>
      </c>
      <c r="I38" s="137"/>
      <c r="J38" s="136" t="str">
        <f>+IF(J37="Se aplica la Renta Mínima Garantizada Exigida en la licitación de acuerdo al apartado L.2 del Anejo 1 al P.C.P.","Se aplica la Renta Mínima Garantizada Exigida en la Licitación de acuerdo al apartado L.2 del Anejo 1 al P.C.P.",IF(K31&gt;(I31+2/100),"Diferencia % Ofertado No Permitida, Ver Observaciones",""))</f>
        <v/>
      </c>
      <c r="K38" s="137"/>
      <c r="L38" s="136" t="str">
        <f>+IF(L37="Se aplica la Renta Mínima Garantizada Exigida en la licitación de acuerdo al apartado L.2 del Anejo 1 al P.C.P.","Se aplica la Renta Mínima Garantizada Exigida en la Licitación de acuerdo al apartado L.2 del Anejo 1 al P.C.P.",IF(M31&gt;(K31+2/100),"Diferencia % Ofertado No Permitida, Ver Observaciones",""))</f>
        <v/>
      </c>
      <c r="M38" s="137"/>
      <c r="N38" s="136" t="str">
        <f>+IF(N37="Se aplica la Renta Mínima Garantizada Exigida en la licitación de acuerdo al apartado L.2 del Anejo 1 al P.C.P.","Se aplica la Renta Mínima Garantizada Exigida en la Licitación de acuerdo al apartado L.2 del Anejo 1 al P.C.P.",IF(O31&gt;(M31+2/100),"Diferencia % Ofertado No Permitida, Ver Observaciones",""))</f>
        <v/>
      </c>
      <c r="O38" s="137"/>
      <c r="P38" s="136" t="str">
        <f>+IF(P37="Se aplica la Renta Mínima Garantizada Exigida en la licitación de acuerdo al apartado L.2 del Anejo 1 al P.C.P.","Se aplica la Renta Mínima Garantizada Exigida en la Licitación de acuerdo al apartado L.2 del Anejo 1 al P.C.P.",IF(Q31&gt;(O31+2/100),"Diferencia % Ofertado No Permitida, Ver Observaciones",""))</f>
        <v/>
      </c>
      <c r="Q38" s="137"/>
      <c r="R38" s="136" t="str">
        <f>+IF(R37="Se aplica la Renta Mínima Garantizada Exigida en la licitación de acuerdo al apartado L.2 del Anejo 1 al P.C.P.","Se aplica la Renta Mínima Garantizada Exigida en la Licitación de acuerdo al apartado L.2 del Anejo 1 al P.C.P.",IF(S31&gt;(Q31+2/100),"Diferencia % Ofertado No Permitida, Ver Observaciones",""))</f>
        <v/>
      </c>
      <c r="S38" s="137"/>
      <c r="T38" s="136" t="str">
        <f>+IF(T37="Se aplica la Renta Mínima Garantizada Exigida en la licitación de acuerdo al apartado L.2 del Anejo 1 al P.C.P.","Se aplica la Renta Mínima Garantizada Exigida en la Licitación de acuerdo al apartado L.2 del Anejo 1 al P.C.P.",IF(U31&gt;(S31+2/100),"Diferencia % Ofertado No Permitida, Ver Observaciones",""))</f>
        <v/>
      </c>
      <c r="U38" s="137"/>
      <c r="V38" s="136" t="str">
        <f>+IF(V37="Se aplica la Renta Mínima Garantizada Exigida en la licitación de acuerdo al apartado L.2 del Anejo 1 al P.C.P.","Se aplica la Renta Mínima Garantizada Exigida en la Licitación de acuerdo al apartado L.2 del Anejo 1 al P.C.P.",IF(W31&gt;(U31+2/100),"Diferencia % Ofertado No Permitida, Ver Observaciones",""))</f>
        <v/>
      </c>
      <c r="W38" s="137"/>
      <c r="X38" s="136" t="str">
        <f>+IF(X37="Se aplica la Renta Mínima Garantizada Exigida en la licitación de acuerdo al apartado L.2 del Anejo 1 al P.C.P.","Se aplica la Renta Mínima Garantizada Exigida en la Licitación de acuerdo al apartado L.2 del Anejo 1 al P.C.P.",IF(Y31&gt;(W31+2/100),"Diferencia % Ofertado No Permitida, Ver Observaciones",""))</f>
        <v/>
      </c>
      <c r="Y38" s="137"/>
    </row>
    <row r="39" spans="1:26" ht="9" customHeight="1">
      <c r="A39" s="11"/>
      <c r="B39" s="11"/>
      <c r="C39" s="33"/>
      <c r="D39" s="33"/>
      <c r="E39" s="33"/>
      <c r="F39" s="33"/>
      <c r="G39" s="33"/>
      <c r="H39" s="33"/>
      <c r="I39" s="33"/>
      <c r="J39" s="33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6" ht="22.5" customHeight="1">
      <c r="A40" s="11"/>
      <c r="B40" s="11"/>
      <c r="C40" s="35" t="s">
        <v>34</v>
      </c>
      <c r="D40" s="33"/>
      <c r="E40" s="33"/>
      <c r="F40" s="33"/>
      <c r="G40" s="33"/>
      <c r="H40" s="33"/>
      <c r="I40" s="33"/>
      <c r="J40" s="33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6" ht="189.75" customHeight="1">
      <c r="A41" s="11"/>
      <c r="B41" s="11"/>
      <c r="C41" s="172" t="s">
        <v>53</v>
      </c>
      <c r="D41" s="173"/>
      <c r="E41" s="173"/>
      <c r="F41" s="173"/>
      <c r="G41" s="173"/>
      <c r="H41" s="173"/>
      <c r="I41" s="173"/>
      <c r="J41" s="173"/>
      <c r="K41" s="173"/>
      <c r="L41" s="173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</row>
    <row r="42" spans="1:26" ht="33.6" customHeight="1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</row>
    <row r="43" spans="1:26" ht="12.75" customHeight="1"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</row>
    <row r="44" spans="1:26" ht="12.75" customHeight="1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</row>
    <row r="45" spans="1:26" ht="12.75" customHeight="1"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</row>
    <row r="46" spans="1:26" ht="12.75" customHeight="1"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</row>
    <row r="47" spans="1:26" ht="12.75" customHeight="1"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</row>
    <row r="48" spans="1:26" ht="12.75" customHeight="1"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</row>
    <row r="49" ht="12.6"/>
    <row r="50" ht="12.6"/>
    <row r="51" ht="12.6"/>
  </sheetData>
  <mergeCells count="58">
    <mergeCell ref="C41:L41"/>
    <mergeCell ref="C8:E9"/>
    <mergeCell ref="R38:S38"/>
    <mergeCell ref="F38:G38"/>
    <mergeCell ref="H38:I38"/>
    <mergeCell ref="J38:K38"/>
    <mergeCell ref="L38:M38"/>
    <mergeCell ref="N38:O38"/>
    <mergeCell ref="P38:Q38"/>
    <mergeCell ref="R14:S14"/>
    <mergeCell ref="R29:S29"/>
    <mergeCell ref="C11:S11"/>
    <mergeCell ref="D13:E13"/>
    <mergeCell ref="F14:G14"/>
    <mergeCell ref="H14:I14"/>
    <mergeCell ref="J14:K14"/>
    <mergeCell ref="D2:S2"/>
    <mergeCell ref="D4:S4"/>
    <mergeCell ref="C6:S6"/>
    <mergeCell ref="F8:N9"/>
    <mergeCell ref="O8:S9"/>
    <mergeCell ref="D3:Y3"/>
    <mergeCell ref="L14:M14"/>
    <mergeCell ref="N14:O14"/>
    <mergeCell ref="P14:Q14"/>
    <mergeCell ref="F29:G29"/>
    <mergeCell ref="H29:I29"/>
    <mergeCell ref="J29:K29"/>
    <mergeCell ref="L29:M29"/>
    <mergeCell ref="N29:O29"/>
    <mergeCell ref="N37:O37"/>
    <mergeCell ref="P37:Q37"/>
    <mergeCell ref="B30:B31"/>
    <mergeCell ref="F30:G30"/>
    <mergeCell ref="H30:I30"/>
    <mergeCell ref="J30:K30"/>
    <mergeCell ref="L30:M30"/>
    <mergeCell ref="N30:O30"/>
    <mergeCell ref="C36:J36"/>
    <mergeCell ref="F37:G37"/>
    <mergeCell ref="H37:I37"/>
    <mergeCell ref="J37:K37"/>
    <mergeCell ref="V38:W38"/>
    <mergeCell ref="AA11:AC11"/>
    <mergeCell ref="R37:S37"/>
    <mergeCell ref="P30:Q30"/>
    <mergeCell ref="R30:S30"/>
    <mergeCell ref="P29:Q29"/>
    <mergeCell ref="F13:Y13"/>
    <mergeCell ref="X14:Y14"/>
    <mergeCell ref="X29:Y29"/>
    <mergeCell ref="X38:Y38"/>
    <mergeCell ref="T14:U14"/>
    <mergeCell ref="T29:U29"/>
    <mergeCell ref="T38:U38"/>
    <mergeCell ref="V14:W14"/>
    <mergeCell ref="V29:W29"/>
    <mergeCell ref="L37:M37"/>
  </mergeCells>
  <dataValidations count="3">
    <dataValidation type="custom" allowBlank="1" showInputMessage="1" showErrorMessage="1" error="Diferencia % no permitida. Ver Observaciones (2)_x000a_" sqref="U31 W31" xr:uid="{00000000-0002-0000-0100-000000000000}"/>
    <dataValidation type="custom" allowBlank="1" showInputMessage="1" showErrorMessage="1" error="Porcentaje de variable no permitido" sqref="G31" xr:uid="{61691C7C-4B42-4260-AF2C-2E3E6D3610B8}">
      <formula1>+IF(G31&lt;4.5%,"ERROR",G31)</formula1>
    </dataValidation>
    <dataValidation type="custom" allowBlank="1" showInputMessage="1" showErrorMessage="1" error="Diferencia % no permitida. Ver Observaciones (2)_x000a_" sqref="I31 K31 M31 O31 Q31 S31 Y31" xr:uid="{1EA9FE68-74CC-4D62-9545-1CE7A31795A3}">
      <formula1>+IF(AND(I31&gt;=G31,I31&lt;=G31+2%),I31,"ERROR")</formula1>
    </dataValidation>
  </dataValidations>
  <printOptions horizontalCentered="1"/>
  <pageMargins left="7.874015748031496E-2" right="7.874015748031496E-2" top="0.39370078740157483" bottom="0.39370078740157483" header="0" footer="0"/>
  <pageSetup paperSize="9" scale="53" orientation="landscape" r:id="rId1"/>
  <headerFooter alignWithMargins="0"/>
  <ignoredErrors>
    <ignoredError sqref="E17 D26 E28 G17 I17 G26 G28 H32:I32 I26:I27 I28 I33 I35 K17 K26:K27 K28 K32:K33 K35 M17 O17 Q17 S17 S26:S27 Q26:Q27 O26:O27 M26:M27 M28 O28 Q28 Q32:Q33 O32:O33 M32:M33 M35 O35 Q35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08BB4-4EDC-4968-86BA-75B679F1F153}">
  <sheetPr>
    <pageSetUpPr fitToPage="1"/>
  </sheetPr>
  <dimension ref="A1:AU51"/>
  <sheetViews>
    <sheetView zoomScale="80" zoomScaleNormal="80" zoomScaleSheetLayoutView="75" workbookViewId="0">
      <selection activeCell="A29" sqref="A29"/>
    </sheetView>
  </sheetViews>
  <sheetFormatPr baseColWidth="10" defaultColWidth="0" defaultRowHeight="0" customHeight="1" zeroHeight="1"/>
  <cols>
    <col min="1" max="1" width="3.5546875" style="9" customWidth="1"/>
    <col min="2" max="2" width="10.88671875" style="9" hidden="1" customWidth="1"/>
    <col min="3" max="3" width="36.33203125" style="11" customWidth="1"/>
    <col min="4" max="4" width="23.5546875" style="11" customWidth="1"/>
    <col min="5" max="5" width="12.5546875" style="11" customWidth="1"/>
    <col min="6" max="6" width="17.6640625" style="11" customWidth="1"/>
    <col min="7" max="7" width="10.6640625" style="11" customWidth="1"/>
    <col min="8" max="8" width="17.6640625" style="11" customWidth="1"/>
    <col min="9" max="9" width="10.6640625" style="11" customWidth="1"/>
    <col min="10" max="10" width="17.6640625" style="11" customWidth="1"/>
    <col min="11" max="11" width="10.6640625" style="11" customWidth="1"/>
    <col min="12" max="12" width="17.6640625" style="11" customWidth="1"/>
    <col min="13" max="13" width="10.6640625" style="11" customWidth="1"/>
    <col min="14" max="14" width="17.6640625" style="11" customWidth="1"/>
    <col min="15" max="15" width="10.6640625" style="11" customWidth="1"/>
    <col min="16" max="16" width="17.6640625" style="11" customWidth="1"/>
    <col min="17" max="17" width="10.6640625" style="11" customWidth="1"/>
    <col min="18" max="18" width="17.6640625" style="11" customWidth="1"/>
    <col min="19" max="19" width="10.6640625" style="11" customWidth="1"/>
    <col min="20" max="20" width="17.6640625" style="11" customWidth="1"/>
    <col min="21" max="21" width="10.6640625" style="11" customWidth="1"/>
    <col min="22" max="22" width="17.6640625" style="11" customWidth="1"/>
    <col min="23" max="23" width="10.6640625" style="11" customWidth="1"/>
    <col min="24" max="24" width="17.6640625" style="11" customWidth="1"/>
    <col min="25" max="25" width="10.6640625" style="11" customWidth="1"/>
    <col min="26" max="26" width="11.44140625" style="11" customWidth="1"/>
    <col min="27" max="27" width="19" style="11" hidden="1" customWidth="1"/>
    <col min="28" max="28" width="14.88671875" style="11" hidden="1" customWidth="1"/>
    <col min="29" max="29" width="15.6640625" style="11" hidden="1" customWidth="1"/>
    <col min="30" max="33" width="11.44140625" style="11" hidden="1" customWidth="1"/>
    <col min="34" max="47" width="11.44140625" style="11" customWidth="1"/>
    <col min="48" max="16384" width="11.44140625" style="11" hidden="1"/>
  </cols>
  <sheetData>
    <row r="1" spans="1:31" s="2" customFormat="1" ht="16.2">
      <c r="A1" s="13"/>
      <c r="B1" s="11"/>
      <c r="C1" s="11"/>
      <c r="D1" s="26"/>
      <c r="E1" s="5"/>
      <c r="F1" s="5"/>
      <c r="G1" s="5"/>
      <c r="H1" s="5"/>
      <c r="I1" s="5"/>
      <c r="J1" s="6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7"/>
    </row>
    <row r="2" spans="1:31" s="2" customFormat="1" ht="38.25" customHeight="1">
      <c r="A2" s="11"/>
      <c r="B2" s="11"/>
      <c r="C2" s="11"/>
      <c r="D2" s="158" t="s">
        <v>54</v>
      </c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27"/>
      <c r="U2" s="127"/>
      <c r="V2" s="127"/>
      <c r="W2" s="127"/>
      <c r="X2" s="127"/>
      <c r="Y2" s="127"/>
      <c r="Z2" s="8"/>
    </row>
    <row r="3" spans="1:31" s="2" customFormat="1" ht="38.25" customHeight="1">
      <c r="A3" s="10"/>
      <c r="B3" s="1"/>
      <c r="C3" s="1"/>
      <c r="D3" s="171" t="s">
        <v>55</v>
      </c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8"/>
    </row>
    <row r="4" spans="1:31" s="2" customFormat="1" ht="30" customHeight="1">
      <c r="A4" s="10"/>
      <c r="C4" s="4"/>
      <c r="D4" s="160" t="s">
        <v>50</v>
      </c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28"/>
      <c r="U4" s="128"/>
      <c r="V4" s="128"/>
      <c r="W4" s="128"/>
      <c r="X4" s="128"/>
      <c r="Y4" s="128"/>
      <c r="Z4" s="8"/>
    </row>
    <row r="5" spans="1:31" s="2" customFormat="1" ht="8.25" customHeight="1" thickBot="1">
      <c r="A5" s="14"/>
      <c r="C5" s="23"/>
      <c r="D5" s="23"/>
      <c r="E5" s="23"/>
      <c r="F5" s="23"/>
      <c r="G5" s="23"/>
      <c r="H5" s="23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8"/>
    </row>
    <row r="6" spans="1:31" s="2" customFormat="1" ht="21" customHeight="1" thickBot="1">
      <c r="A6" s="14"/>
      <c r="C6" s="161" t="s">
        <v>0</v>
      </c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17"/>
      <c r="U6" s="117"/>
      <c r="V6" s="117"/>
      <c r="W6" s="117"/>
      <c r="X6" s="117"/>
      <c r="Y6" s="117"/>
      <c r="Z6" s="8"/>
    </row>
    <row r="7" spans="1:31" s="2" customFormat="1" ht="7.5" customHeight="1" thickBot="1">
      <c r="A7" s="1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8"/>
    </row>
    <row r="8" spans="1:31" s="2" customFormat="1" ht="27" customHeight="1" thickTop="1">
      <c r="A8" s="14"/>
      <c r="C8" s="174" t="s">
        <v>1</v>
      </c>
      <c r="D8" s="175"/>
      <c r="E8" s="176"/>
      <c r="F8" s="163"/>
      <c r="G8" s="164"/>
      <c r="H8" s="164"/>
      <c r="I8" s="164"/>
      <c r="J8" s="164"/>
      <c r="K8" s="164"/>
      <c r="L8" s="164"/>
      <c r="M8" s="164"/>
      <c r="N8" s="164"/>
      <c r="O8" s="167" t="s">
        <v>2</v>
      </c>
      <c r="P8" s="167"/>
      <c r="Q8" s="167"/>
      <c r="R8" s="167"/>
      <c r="S8" s="168"/>
      <c r="T8" s="118"/>
      <c r="U8" s="118"/>
      <c r="V8" s="118"/>
      <c r="W8" s="118"/>
      <c r="X8" s="118"/>
      <c r="Y8" s="118"/>
      <c r="Z8" s="8"/>
    </row>
    <row r="9" spans="1:31" s="2" customFormat="1" ht="38.25" customHeight="1" thickBot="1">
      <c r="A9" s="14"/>
      <c r="C9" s="177"/>
      <c r="D9" s="178"/>
      <c r="E9" s="179"/>
      <c r="F9" s="165"/>
      <c r="G9" s="166"/>
      <c r="H9" s="166"/>
      <c r="I9" s="166"/>
      <c r="J9" s="166"/>
      <c r="K9" s="166"/>
      <c r="L9" s="166"/>
      <c r="M9" s="166"/>
      <c r="N9" s="166"/>
      <c r="O9" s="169"/>
      <c r="P9" s="169"/>
      <c r="Q9" s="169"/>
      <c r="R9" s="169"/>
      <c r="S9" s="170"/>
      <c r="T9" s="118"/>
      <c r="U9" s="118"/>
      <c r="V9" s="118"/>
      <c r="W9" s="118"/>
      <c r="X9" s="118"/>
      <c r="Y9" s="118"/>
      <c r="Z9" s="8"/>
    </row>
    <row r="10" spans="1:31" s="2" customFormat="1" ht="7.5" customHeight="1" thickTop="1" thickBot="1">
      <c r="A10" s="14"/>
      <c r="C10" s="15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8"/>
    </row>
    <row r="11" spans="1:31" s="2" customFormat="1" ht="20.25" customHeight="1" thickBot="1">
      <c r="A11" s="14"/>
      <c r="B11" s="1"/>
      <c r="C11" s="180" t="s">
        <v>35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19"/>
      <c r="U11" s="119"/>
      <c r="V11" s="119"/>
      <c r="W11" s="119"/>
      <c r="X11" s="119"/>
      <c r="Y11" s="119"/>
      <c r="Z11" s="8"/>
      <c r="AA11" s="138" t="s">
        <v>36</v>
      </c>
      <c r="AB11" s="139"/>
      <c r="AC11" s="139"/>
    </row>
    <row r="12" spans="1:31" s="2" customFormat="1" ht="8.25" customHeight="1" thickBot="1">
      <c r="A12" s="14"/>
      <c r="B12" s="1"/>
      <c r="C12" s="16"/>
      <c r="D12" s="19"/>
      <c r="E12" s="20"/>
      <c r="F12" s="19"/>
      <c r="G12" s="21"/>
      <c r="H12" s="19"/>
      <c r="I12" s="20"/>
      <c r="J12" s="19"/>
      <c r="K12" s="22"/>
      <c r="L12" s="22"/>
      <c r="M12" s="22"/>
      <c r="N12" s="22"/>
      <c r="O12" s="22"/>
      <c r="P12" s="19"/>
      <c r="Q12" s="22"/>
      <c r="R12" s="22"/>
      <c r="S12" s="22"/>
      <c r="T12" s="22"/>
      <c r="U12" s="22"/>
      <c r="V12" s="22"/>
      <c r="W12" s="22"/>
      <c r="X12" s="22"/>
      <c r="Y12" s="22"/>
      <c r="Z12" s="8"/>
    </row>
    <row r="13" spans="1:31" s="2" customFormat="1" ht="38.25" customHeight="1" thickTop="1" thickBot="1">
      <c r="A13" s="14"/>
      <c r="B13" s="1"/>
      <c r="C13" s="16"/>
      <c r="D13" s="182" t="s">
        <v>3</v>
      </c>
      <c r="E13" s="183"/>
      <c r="F13" s="146" t="s">
        <v>4</v>
      </c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8"/>
      <c r="Z13" s="8"/>
      <c r="AA13" s="32" t="s">
        <v>31</v>
      </c>
      <c r="AB13" s="32" t="s">
        <v>37</v>
      </c>
      <c r="AC13" s="32" t="s">
        <v>32</v>
      </c>
      <c r="AD13" s="2" t="s">
        <v>46</v>
      </c>
      <c r="AE13" s="2" t="s">
        <v>51</v>
      </c>
    </row>
    <row r="14" spans="1:31" s="2" customFormat="1" ht="28.5" customHeight="1" thickBot="1">
      <c r="A14" s="14"/>
      <c r="B14" s="1"/>
      <c r="C14" s="17"/>
      <c r="D14" s="56" t="s">
        <v>5</v>
      </c>
      <c r="E14" s="57" t="s">
        <v>6</v>
      </c>
      <c r="F14" s="184" t="s">
        <v>7</v>
      </c>
      <c r="G14" s="185"/>
      <c r="H14" s="151" t="s">
        <v>8</v>
      </c>
      <c r="I14" s="151"/>
      <c r="J14" s="151" t="s">
        <v>9</v>
      </c>
      <c r="K14" s="151"/>
      <c r="L14" s="151" t="s">
        <v>10</v>
      </c>
      <c r="M14" s="151"/>
      <c r="N14" s="151" t="s">
        <v>11</v>
      </c>
      <c r="O14" s="151"/>
      <c r="P14" s="151" t="s">
        <v>12</v>
      </c>
      <c r="Q14" s="151"/>
      <c r="R14" s="151" t="s">
        <v>13</v>
      </c>
      <c r="S14" s="151"/>
      <c r="T14" s="151" t="s">
        <v>47</v>
      </c>
      <c r="U14" s="151"/>
      <c r="V14" s="149" t="s">
        <v>48</v>
      </c>
      <c r="W14" s="149"/>
      <c r="X14" s="149" t="s">
        <v>49</v>
      </c>
      <c r="Y14" s="150"/>
      <c r="Z14" s="8"/>
      <c r="AA14" s="30" t="str">
        <f>IF(G31&lt;&gt;"",ROUND(G31,3),"")</f>
        <v/>
      </c>
      <c r="AB14" s="27">
        <v>10000</v>
      </c>
      <c r="AC14" s="28">
        <v>0.02</v>
      </c>
      <c r="AD14" s="2">
        <v>1</v>
      </c>
      <c r="AE14" s="27">
        <v>120000</v>
      </c>
    </row>
    <row r="15" spans="1:31" s="2" customFormat="1" ht="22.5" customHeight="1" thickTop="1">
      <c r="A15" s="14"/>
      <c r="B15" s="1"/>
      <c r="C15" s="92" t="s">
        <v>14</v>
      </c>
      <c r="D15" s="58">
        <f>+IF(F15&lt;&gt;"",F15+H15+J15+L15+N15+P15+R15+T15+V15+X15,"")</f>
        <v>1046226</v>
      </c>
      <c r="E15" s="59"/>
      <c r="F15" s="131">
        <v>100000</v>
      </c>
      <c r="G15" s="123">
        <f>IF(F15&lt;&gt;"",F15/$F$15,"")</f>
        <v>1</v>
      </c>
      <c r="H15" s="131">
        <v>101000</v>
      </c>
      <c r="I15" s="123">
        <f>+IF(H15&lt;&gt;"",(H15-(F15))/F15,"")</f>
        <v>0.01</v>
      </c>
      <c r="J15" s="131">
        <v>102010</v>
      </c>
      <c r="K15" s="123">
        <f>+IF(J15&lt;&gt;"",(J15-(H15))/H15,"")</f>
        <v>0.01</v>
      </c>
      <c r="L15" s="131">
        <v>103031</v>
      </c>
      <c r="M15" s="123">
        <f>+IF(L15&lt;&gt;"",(L15-(J15))/J15,"")</f>
        <v>1.0008822664444663E-2</v>
      </c>
      <c r="N15" s="131">
        <v>104061</v>
      </c>
      <c r="O15" s="123">
        <f>+IF(N15&lt;&gt;"",(N15-(L15))/L15,"")</f>
        <v>9.9969911968242568E-3</v>
      </c>
      <c r="P15" s="131">
        <v>105102</v>
      </c>
      <c r="Q15" s="123">
        <f>+IF(P15&lt;&gt;"",(P15-(N15))/N15,"")</f>
        <v>1.0003747801770116E-2</v>
      </c>
      <c r="R15" s="131">
        <v>106153</v>
      </c>
      <c r="S15" s="123">
        <f>+IF(R15&lt;&gt;"",(R15-(P15))/P15,"")</f>
        <v>9.9998097086639644E-3</v>
      </c>
      <c r="T15" s="131">
        <v>107214</v>
      </c>
      <c r="U15" s="123">
        <f>+IF(T15&lt;&gt;"",(T15-(R15))/R15,"")</f>
        <v>9.9950072065791828E-3</v>
      </c>
      <c r="V15" s="131">
        <v>108286</v>
      </c>
      <c r="W15" s="123">
        <f>+IF(V15&lt;&gt;"",(V15-(T15))/T15,"")</f>
        <v>9.9986942003842776E-3</v>
      </c>
      <c r="X15" s="131">
        <v>109369</v>
      </c>
      <c r="Y15" s="124">
        <f>+IF(X15&lt;&gt;"",(X15-(V15))/V15,"")</f>
        <v>1.0001292872578173E-2</v>
      </c>
      <c r="Z15" s="8"/>
      <c r="AA15" s="30" t="str">
        <f>IF(I31&lt;&gt;"",ROUND(I31,3),"")</f>
        <v/>
      </c>
      <c r="AB15" s="29">
        <f t="shared" ref="AB15:AB23" si="0">+IF(AB14&lt;&gt;"",AB14*(1+$AC$14),"")</f>
        <v>10200</v>
      </c>
      <c r="AC15"/>
      <c r="AD15" s="2">
        <f>+AD14+1</f>
        <v>2</v>
      </c>
      <c r="AE15" s="29">
        <f t="shared" ref="AE15:AE23" si="1">+IF(AE14&lt;&gt;"",AE14*(1+$AC$14),"")</f>
        <v>122400</v>
      </c>
    </row>
    <row r="16" spans="1:31" s="2" customFormat="1" ht="22.5" customHeight="1" thickBot="1">
      <c r="A16" s="14"/>
      <c r="B16" s="1"/>
      <c r="C16" s="93" t="s">
        <v>15</v>
      </c>
      <c r="D16" s="58" t="str">
        <f>+IF(F16&lt;&gt;"",F16+H16+J16+L16+N16+P16+R16+T16+V16+X16,"")</f>
        <v/>
      </c>
      <c r="E16" s="63" t="str">
        <f t="shared" ref="E16:E35" si="2">IF(ISERR(+D16/$D$15)," ",D16/$D$15)</f>
        <v xml:space="preserve"> </v>
      </c>
      <c r="F16" s="43"/>
      <c r="G16" s="60">
        <f>IF(ISERR(+F16/$F$15)," ",F16/$F$15)</f>
        <v>0</v>
      </c>
      <c r="H16" s="44"/>
      <c r="I16" s="60" t="str">
        <f>+IF(H16&lt;&gt;"",(H16-(F16))/F16,"")</f>
        <v/>
      </c>
      <c r="J16" s="44"/>
      <c r="K16" s="60" t="str">
        <f>+IF(J16&lt;&gt;"",(J16-(H16))/H16,"")</f>
        <v/>
      </c>
      <c r="L16" s="44"/>
      <c r="M16" s="60" t="str">
        <f>+IF(L16&lt;&gt;"",(L16-(J16))/J16,"")</f>
        <v/>
      </c>
      <c r="N16" s="44"/>
      <c r="O16" s="60" t="str">
        <f>+IF(N16&lt;&gt;"",(N16-(L16))/L16,"")</f>
        <v/>
      </c>
      <c r="P16" s="44"/>
      <c r="Q16" s="60" t="str">
        <f>+IF(P16&lt;&gt;"",(P16-(N16))/N16,"")</f>
        <v/>
      </c>
      <c r="R16" s="44"/>
      <c r="S16" s="60" t="str">
        <f>+IF(R16&lt;&gt;"",(R16-(P16))/P16,"")</f>
        <v/>
      </c>
      <c r="T16" s="44"/>
      <c r="U16" s="60" t="str">
        <f>+IF(T16&lt;&gt;"",(T16-(R16))/R16,"")</f>
        <v/>
      </c>
      <c r="V16" s="44"/>
      <c r="W16" s="60" t="str">
        <f>+IF(V16&lt;&gt;"",(V16-(T16))/T16,"")</f>
        <v/>
      </c>
      <c r="X16" s="44"/>
      <c r="Y16" s="87" t="str">
        <f>+IF(X16&lt;&gt;"",(X16-(V16))/V16,"")</f>
        <v/>
      </c>
      <c r="Z16" s="8"/>
      <c r="AA16" s="30" t="str">
        <f>IF(K31&lt;&gt;"",ROUND(K31,3),"")</f>
        <v/>
      </c>
      <c r="AB16" s="29">
        <f t="shared" si="0"/>
        <v>10404</v>
      </c>
      <c r="AC16"/>
      <c r="AD16" s="2">
        <f t="shared" ref="AD16:AD23" si="3">+AD15+1</f>
        <v>3</v>
      </c>
      <c r="AE16" s="29">
        <f t="shared" si="1"/>
        <v>124848</v>
      </c>
    </row>
    <row r="17" spans="1:35" s="2" customFormat="1" ht="22.5" customHeight="1" thickBot="1">
      <c r="A17" s="14"/>
      <c r="B17" s="1"/>
      <c r="C17" s="94" t="s">
        <v>16</v>
      </c>
      <c r="D17" s="45" t="str">
        <f>+IF(ISERR(D15-D16),"",D15-D16)</f>
        <v/>
      </c>
      <c r="E17" s="46" t="str">
        <f t="shared" si="2"/>
        <v xml:space="preserve"> </v>
      </c>
      <c r="F17" s="37">
        <f>+IF(F15&lt;&gt;"",F15-F16,"")</f>
        <v>100000</v>
      </c>
      <c r="G17" s="38">
        <f t="shared" ref="G17:G28" si="4">IF(ISERR(+F17/$F$15)," ",F17/$F$15)</f>
        <v>1</v>
      </c>
      <c r="H17" s="39">
        <f>+IF(H15&lt;&gt;"",H15-H16,"")</f>
        <v>101000</v>
      </c>
      <c r="I17" s="38">
        <f>IF(ISERR(+H17/$H$15)," ",H17/$H$15)</f>
        <v>1</v>
      </c>
      <c r="J17" s="40">
        <f>+IF(J15&lt;&gt;"",J15-J16,"")</f>
        <v>102010</v>
      </c>
      <c r="K17" s="38">
        <f>IF(ISERR(+J17/$J$15)," ",J17/$J$15)</f>
        <v>1</v>
      </c>
      <c r="L17" s="40">
        <f>+IF(L15&lt;&gt;"",L15-L16,"")</f>
        <v>103031</v>
      </c>
      <c r="M17" s="38">
        <f>IF(ISERR(+L17/$L$15)," ",L17/$L$15)</f>
        <v>1</v>
      </c>
      <c r="N17" s="40">
        <f>+IF(N15&lt;&gt;"",N15-N16,"")</f>
        <v>104061</v>
      </c>
      <c r="O17" s="38">
        <f>IF(ISERR(+N17/$N$15)," ",N17/$N$15)</f>
        <v>1</v>
      </c>
      <c r="P17" s="40">
        <f>+IF(P15&lt;&gt;"",P15-P16,"")</f>
        <v>105102</v>
      </c>
      <c r="Q17" s="38">
        <f>IF(ISERR(+P17/$P$15)," ",P17/$P$15)</f>
        <v>1</v>
      </c>
      <c r="R17" s="40">
        <f>+IF(R15&lt;&gt;"",R15-R16,"")</f>
        <v>106153</v>
      </c>
      <c r="S17" s="38">
        <f>IF(ISERR(+R17/$R$15)," ",R17/$R$15)</f>
        <v>1</v>
      </c>
      <c r="T17" s="40">
        <f>+IF(T15&lt;&gt;"",T15-T16,"")</f>
        <v>107214</v>
      </c>
      <c r="U17" s="38">
        <f>IF(ISERR(+T17/$R$15)," ",T17/$R$15)</f>
        <v>1.0099950072065791</v>
      </c>
      <c r="V17" s="40">
        <f>+IF(V15&lt;&gt;"",V15-V16,"")</f>
        <v>108286</v>
      </c>
      <c r="W17" s="38">
        <f>IF(ISERR(+V17/$R$15)," ",V17/$R$15)</f>
        <v>1.0200936384275527</v>
      </c>
      <c r="X17" s="40">
        <f>+IF(X15&lt;&gt;"",X15-X16,"")</f>
        <v>109369</v>
      </c>
      <c r="Y17" s="54">
        <f>IF(ISERR(+X17/$R$15)," ",X17/$R$15)</f>
        <v>1.0302958936629205</v>
      </c>
      <c r="Z17" s="8"/>
      <c r="AA17" s="30" t="str">
        <f>IF(M31&lt;&gt;"",ROUND(M31,3),"")</f>
        <v/>
      </c>
      <c r="AB17" s="29">
        <f t="shared" si="0"/>
        <v>10612.08</v>
      </c>
      <c r="AC17"/>
      <c r="AD17" s="2">
        <f t="shared" si="3"/>
        <v>4</v>
      </c>
      <c r="AE17" s="29">
        <f t="shared" si="1"/>
        <v>127344.96000000001</v>
      </c>
    </row>
    <row r="18" spans="1:35" s="2" customFormat="1" ht="22.5" customHeight="1">
      <c r="A18" s="14"/>
      <c r="B18" s="1"/>
      <c r="C18" s="95" t="s">
        <v>17</v>
      </c>
      <c r="D18" s="58" t="str">
        <f>+IF(F18&lt;&gt;"",F18+H18+J18+L18+N18+P18+R18+T18+V18+X18,"")</f>
        <v/>
      </c>
      <c r="E18" s="64" t="str">
        <f t="shared" si="2"/>
        <v xml:space="preserve"> </v>
      </c>
      <c r="F18" s="48"/>
      <c r="G18" s="65">
        <f t="shared" si="4"/>
        <v>0</v>
      </c>
      <c r="H18" s="48"/>
      <c r="I18" s="65" t="str">
        <f t="shared" ref="I18:I25" si="5">+IF(H18&lt;&gt;"",(H18-(F18))/F18,"")</f>
        <v/>
      </c>
      <c r="J18" s="48"/>
      <c r="K18" s="65" t="str">
        <f t="shared" ref="K18:K25" si="6">+IF(J18&lt;&gt;"",(J18-(H18))/H18,"")</f>
        <v/>
      </c>
      <c r="L18" s="48"/>
      <c r="M18" s="65" t="str">
        <f t="shared" ref="M18:M25" si="7">+IF(L18&lt;&gt;"",(L18-(J18))/J18,"")</f>
        <v/>
      </c>
      <c r="N18" s="48"/>
      <c r="O18" s="65" t="str">
        <f t="shared" ref="O18:O25" si="8">+IF(N18&lt;&gt;"",(N18-(L18))/L18,"")</f>
        <v/>
      </c>
      <c r="P18" s="48"/>
      <c r="Q18" s="65" t="str">
        <f t="shared" ref="Q18:Q25" si="9">+IF(P18&lt;&gt;"",(P18-(N18))/N18,"")</f>
        <v/>
      </c>
      <c r="R18" s="48"/>
      <c r="S18" s="65" t="str">
        <f t="shared" ref="S18:S25" si="10">+IF(R18&lt;&gt;"",(R18-(P18))/P18,"")</f>
        <v/>
      </c>
      <c r="T18" s="48"/>
      <c r="U18" s="65" t="str">
        <f t="shared" ref="U18:U25" si="11">+IF(T18&lt;&gt;"",(T18-(R18))/R18,"")</f>
        <v/>
      </c>
      <c r="V18" s="48"/>
      <c r="W18" s="65" t="str">
        <f t="shared" ref="W18:W25" si="12">+IF(V18&lt;&gt;"",(V18-(T18))/T18,"")</f>
        <v/>
      </c>
      <c r="X18" s="48"/>
      <c r="Y18" s="88" t="str">
        <f t="shared" ref="Y18:Y25" si="13">+IF(X18&lt;&gt;"",(X18-(V18))/V18,"")</f>
        <v/>
      </c>
      <c r="Z18" s="8"/>
      <c r="AA18" s="30" t="str">
        <f>IF(O31&lt;&gt;"",ROUND(O31,3),"")</f>
        <v/>
      </c>
      <c r="AB18" s="29">
        <f t="shared" si="0"/>
        <v>10824.321599999999</v>
      </c>
      <c r="AC18"/>
      <c r="AD18" s="2">
        <f t="shared" si="3"/>
        <v>5</v>
      </c>
      <c r="AE18" s="29">
        <f t="shared" si="1"/>
        <v>129891.85920000001</v>
      </c>
    </row>
    <row r="19" spans="1:35" s="2" customFormat="1" ht="22.5" customHeight="1">
      <c r="A19" s="14"/>
      <c r="B19" s="1"/>
      <c r="C19" s="95" t="s">
        <v>18</v>
      </c>
      <c r="D19" s="58" t="str">
        <f>+IF(F19&lt;&gt;"",F19+H19+J19+L19+N19+P19+R19+T19+V19+X19,"")</f>
        <v/>
      </c>
      <c r="E19" s="63" t="str">
        <f t="shared" si="2"/>
        <v xml:space="preserve"> </v>
      </c>
      <c r="F19" s="42"/>
      <c r="G19" s="61">
        <f t="shared" si="4"/>
        <v>0</v>
      </c>
      <c r="H19" s="42"/>
      <c r="I19" s="61" t="str">
        <f>+IF(H19&lt;&gt;"",(H19-(F19))/F19,"")</f>
        <v/>
      </c>
      <c r="J19" s="42"/>
      <c r="K19" s="61" t="str">
        <f t="shared" si="6"/>
        <v/>
      </c>
      <c r="L19" s="42"/>
      <c r="M19" s="61" t="str">
        <f t="shared" si="7"/>
        <v/>
      </c>
      <c r="N19" s="42"/>
      <c r="O19" s="61" t="str">
        <f t="shared" si="8"/>
        <v/>
      </c>
      <c r="P19" s="42"/>
      <c r="Q19" s="61" t="str">
        <f t="shared" si="9"/>
        <v/>
      </c>
      <c r="R19" s="42"/>
      <c r="S19" s="61" t="str">
        <f t="shared" si="10"/>
        <v/>
      </c>
      <c r="T19" s="42"/>
      <c r="U19" s="61" t="str">
        <f t="shared" si="11"/>
        <v/>
      </c>
      <c r="V19" s="42"/>
      <c r="W19" s="61" t="str">
        <f t="shared" si="12"/>
        <v/>
      </c>
      <c r="X19" s="42"/>
      <c r="Y19" s="86" t="str">
        <f t="shared" si="13"/>
        <v/>
      </c>
      <c r="Z19" s="8"/>
      <c r="AA19" s="30" t="str">
        <f>IF(Q31&lt;&gt;"",ROUND(Q31,3),"")</f>
        <v/>
      </c>
      <c r="AB19" s="29">
        <f t="shared" si="0"/>
        <v>11040.808031999999</v>
      </c>
      <c r="AC19"/>
      <c r="AD19" s="2">
        <f t="shared" si="3"/>
        <v>6</v>
      </c>
      <c r="AE19" s="29">
        <f t="shared" si="1"/>
        <v>132489.69638400001</v>
      </c>
    </row>
    <row r="20" spans="1:35" s="2" customFormat="1" ht="22.5" customHeight="1">
      <c r="A20" s="14"/>
      <c r="B20" s="1"/>
      <c r="C20" s="95" t="s">
        <v>19</v>
      </c>
      <c r="D20" s="58" t="str">
        <f>+IF(F20&lt;&gt;"",F20+H20+J20+L20+N20+P20+R20+T20+V20+X20,"")</f>
        <v/>
      </c>
      <c r="E20" s="63" t="str">
        <f t="shared" si="2"/>
        <v xml:space="preserve"> </v>
      </c>
      <c r="F20" s="42"/>
      <c r="G20" s="61">
        <f t="shared" si="4"/>
        <v>0</v>
      </c>
      <c r="H20" s="42"/>
      <c r="I20" s="61" t="str">
        <f>+IF(H20&lt;&gt;"",(H20-(F20))/F20,"")</f>
        <v/>
      </c>
      <c r="J20" s="42"/>
      <c r="K20" s="61" t="str">
        <f t="shared" si="6"/>
        <v/>
      </c>
      <c r="L20" s="42"/>
      <c r="M20" s="61" t="str">
        <f t="shared" si="7"/>
        <v/>
      </c>
      <c r="N20" s="42"/>
      <c r="O20" s="61" t="str">
        <f t="shared" si="8"/>
        <v/>
      </c>
      <c r="P20" s="42"/>
      <c r="Q20" s="61" t="str">
        <f t="shared" si="9"/>
        <v/>
      </c>
      <c r="R20" s="42"/>
      <c r="S20" s="61" t="str">
        <f t="shared" si="10"/>
        <v/>
      </c>
      <c r="T20" s="42"/>
      <c r="U20" s="61" t="str">
        <f t="shared" si="11"/>
        <v/>
      </c>
      <c r="V20" s="42"/>
      <c r="W20" s="61" t="str">
        <f t="shared" si="12"/>
        <v/>
      </c>
      <c r="X20" s="42"/>
      <c r="Y20" s="86" t="str">
        <f t="shared" si="13"/>
        <v/>
      </c>
      <c r="Z20" s="8"/>
      <c r="AA20" s="30" t="str">
        <f>IF(S31&lt;&gt;"",ROUND(S31,3),"")</f>
        <v/>
      </c>
      <c r="AB20" s="29">
        <f t="shared" si="0"/>
        <v>11261.62419264</v>
      </c>
      <c r="AC20"/>
      <c r="AD20" s="2">
        <f t="shared" si="3"/>
        <v>7</v>
      </c>
      <c r="AE20" s="29">
        <f t="shared" si="1"/>
        <v>135139.49031168001</v>
      </c>
    </row>
    <row r="21" spans="1:35" s="2" customFormat="1" ht="22.5" customHeight="1">
      <c r="A21" s="14"/>
      <c r="B21" s="1"/>
      <c r="C21" s="95" t="s">
        <v>20</v>
      </c>
      <c r="D21" s="58" t="str">
        <f>+IF(F21&lt;&gt;"",F21+H21+J21+L21+N21+P21+R21+T21+V21+X21,"")</f>
        <v/>
      </c>
      <c r="E21" s="63" t="str">
        <f t="shared" si="2"/>
        <v xml:space="preserve"> </v>
      </c>
      <c r="F21" s="42"/>
      <c r="G21" s="61">
        <f t="shared" si="4"/>
        <v>0</v>
      </c>
      <c r="H21" s="42"/>
      <c r="I21" s="61" t="str">
        <f>+IF(H21&lt;&gt;"",(H21-(F21))/F21,"")</f>
        <v/>
      </c>
      <c r="J21" s="42"/>
      <c r="K21" s="61" t="str">
        <f t="shared" si="6"/>
        <v/>
      </c>
      <c r="L21" s="42"/>
      <c r="M21" s="61" t="str">
        <f t="shared" si="7"/>
        <v/>
      </c>
      <c r="N21" s="42"/>
      <c r="O21" s="61" t="str">
        <f t="shared" si="8"/>
        <v/>
      </c>
      <c r="P21" s="42"/>
      <c r="Q21" s="61" t="str">
        <f t="shared" si="9"/>
        <v/>
      </c>
      <c r="R21" s="42"/>
      <c r="S21" s="61" t="str">
        <f t="shared" si="10"/>
        <v/>
      </c>
      <c r="T21" s="42"/>
      <c r="U21" s="61" t="str">
        <f t="shared" si="11"/>
        <v/>
      </c>
      <c r="V21" s="42"/>
      <c r="W21" s="61" t="str">
        <f t="shared" si="12"/>
        <v/>
      </c>
      <c r="X21" s="42"/>
      <c r="Y21" s="86" t="str">
        <f t="shared" si="13"/>
        <v/>
      </c>
      <c r="Z21" s="8"/>
      <c r="AA21" s="30"/>
      <c r="AB21" s="29">
        <f t="shared" si="0"/>
        <v>11486.8566764928</v>
      </c>
      <c r="AC21"/>
      <c r="AD21" s="2">
        <f t="shared" si="3"/>
        <v>8</v>
      </c>
      <c r="AE21" s="29">
        <f t="shared" si="1"/>
        <v>137842.28011791361</v>
      </c>
    </row>
    <row r="22" spans="1:35" s="2" customFormat="1" ht="22.5" customHeight="1">
      <c r="A22" s="14"/>
      <c r="B22" s="1"/>
      <c r="C22" s="95" t="s">
        <v>21</v>
      </c>
      <c r="D22" s="58" t="str">
        <f t="shared" ref="D22:D27" si="14">+IF(F22&lt;&gt;"",F22+H22+J22+L22+N22+P22+R22+T22+V22+X22,"")</f>
        <v/>
      </c>
      <c r="E22" s="63" t="str">
        <f t="shared" si="2"/>
        <v xml:space="preserve"> </v>
      </c>
      <c r="F22" s="48"/>
      <c r="G22" s="61">
        <f t="shared" si="4"/>
        <v>0</v>
      </c>
      <c r="H22" s="42"/>
      <c r="I22" s="61" t="str">
        <f t="shared" si="5"/>
        <v/>
      </c>
      <c r="J22" s="42"/>
      <c r="K22" s="61" t="str">
        <f t="shared" si="6"/>
        <v/>
      </c>
      <c r="L22" s="42"/>
      <c r="M22" s="61" t="str">
        <f t="shared" si="7"/>
        <v/>
      </c>
      <c r="N22" s="42"/>
      <c r="O22" s="61" t="str">
        <f t="shared" si="8"/>
        <v/>
      </c>
      <c r="P22" s="42"/>
      <c r="Q22" s="61" t="str">
        <f t="shared" si="9"/>
        <v/>
      </c>
      <c r="R22" s="42"/>
      <c r="S22" s="61" t="str">
        <f t="shared" si="10"/>
        <v/>
      </c>
      <c r="T22" s="42"/>
      <c r="U22" s="61" t="str">
        <f t="shared" si="11"/>
        <v/>
      </c>
      <c r="V22" s="42"/>
      <c r="W22" s="61" t="str">
        <f t="shared" si="12"/>
        <v/>
      </c>
      <c r="X22" s="42"/>
      <c r="Y22" s="86" t="str">
        <f t="shared" si="13"/>
        <v/>
      </c>
      <c r="Z22" s="8"/>
      <c r="AA22" s="30"/>
      <c r="AB22" s="29">
        <f t="shared" si="0"/>
        <v>11716.593810022656</v>
      </c>
      <c r="AC22"/>
      <c r="AD22" s="2">
        <f t="shared" si="3"/>
        <v>9</v>
      </c>
      <c r="AE22" s="29">
        <f t="shared" si="1"/>
        <v>140599.1257202719</v>
      </c>
    </row>
    <row r="23" spans="1:35" s="2" customFormat="1" ht="22.5" customHeight="1">
      <c r="A23" s="14"/>
      <c r="B23" s="1"/>
      <c r="C23" s="95" t="s">
        <v>22</v>
      </c>
      <c r="D23" s="58" t="str">
        <f t="shared" si="14"/>
        <v/>
      </c>
      <c r="E23" s="63" t="str">
        <f t="shared" si="2"/>
        <v xml:space="preserve"> </v>
      </c>
      <c r="F23" s="41"/>
      <c r="G23" s="61">
        <f t="shared" si="4"/>
        <v>0</v>
      </c>
      <c r="H23" s="42"/>
      <c r="I23" s="61" t="str">
        <f t="shared" si="5"/>
        <v/>
      </c>
      <c r="J23" s="42"/>
      <c r="K23" s="61" t="str">
        <f t="shared" si="6"/>
        <v/>
      </c>
      <c r="L23" s="42"/>
      <c r="M23" s="61" t="str">
        <f t="shared" si="7"/>
        <v/>
      </c>
      <c r="N23" s="42"/>
      <c r="O23" s="61" t="str">
        <f t="shared" si="8"/>
        <v/>
      </c>
      <c r="P23" s="42"/>
      <c r="Q23" s="61" t="str">
        <f t="shared" si="9"/>
        <v/>
      </c>
      <c r="R23" s="42"/>
      <c r="S23" s="61" t="str">
        <f t="shared" si="10"/>
        <v/>
      </c>
      <c r="T23" s="42"/>
      <c r="U23" s="61" t="str">
        <f t="shared" si="11"/>
        <v/>
      </c>
      <c r="V23" s="42"/>
      <c r="W23" s="61" t="str">
        <f t="shared" si="12"/>
        <v/>
      </c>
      <c r="X23" s="42"/>
      <c r="Y23" s="86" t="str">
        <f t="shared" si="13"/>
        <v/>
      </c>
      <c r="Z23" s="8"/>
      <c r="AA23" s="30"/>
      <c r="AB23" s="29">
        <f t="shared" si="0"/>
        <v>11950.925686223109</v>
      </c>
      <c r="AC23"/>
      <c r="AD23" s="2">
        <f t="shared" si="3"/>
        <v>10</v>
      </c>
      <c r="AE23" s="29">
        <f t="shared" si="1"/>
        <v>143411.10823467735</v>
      </c>
    </row>
    <row r="24" spans="1:35" s="2" customFormat="1" ht="22.5" customHeight="1">
      <c r="A24" s="14"/>
      <c r="B24" s="1"/>
      <c r="C24" s="95" t="s">
        <v>23</v>
      </c>
      <c r="D24" s="58" t="str">
        <f t="shared" si="14"/>
        <v/>
      </c>
      <c r="E24" s="63" t="str">
        <f t="shared" si="2"/>
        <v xml:space="preserve"> </v>
      </c>
      <c r="F24" s="41"/>
      <c r="G24" s="61">
        <f t="shared" si="4"/>
        <v>0</v>
      </c>
      <c r="H24" s="42"/>
      <c r="I24" s="61" t="str">
        <f t="shared" si="5"/>
        <v/>
      </c>
      <c r="J24" s="42"/>
      <c r="K24" s="61" t="str">
        <f t="shared" si="6"/>
        <v/>
      </c>
      <c r="L24" s="42"/>
      <c r="M24" s="61" t="str">
        <f t="shared" si="7"/>
        <v/>
      </c>
      <c r="N24" s="42"/>
      <c r="O24" s="61" t="str">
        <f t="shared" si="8"/>
        <v/>
      </c>
      <c r="P24" s="42"/>
      <c r="Q24" s="61" t="str">
        <f t="shared" si="9"/>
        <v/>
      </c>
      <c r="R24" s="42"/>
      <c r="S24" s="61" t="str">
        <f t="shared" si="10"/>
        <v/>
      </c>
      <c r="T24" s="42"/>
      <c r="U24" s="61" t="str">
        <f t="shared" si="11"/>
        <v/>
      </c>
      <c r="V24" s="42"/>
      <c r="W24" s="61" t="str">
        <f t="shared" si="12"/>
        <v/>
      </c>
      <c r="X24" s="42"/>
      <c r="Y24" s="86" t="str">
        <f t="shared" si="13"/>
        <v/>
      </c>
      <c r="Z24" s="8"/>
      <c r="AA24" s="30"/>
      <c r="AB24" s="29">
        <f>IF(AB14&lt;&gt;"",SUM(AB14:AB23),"")</f>
        <v>109497.20999737855</v>
      </c>
    </row>
    <row r="25" spans="1:35" s="2" customFormat="1" ht="22.5" customHeight="1" thickBot="1">
      <c r="A25" s="14"/>
      <c r="B25" s="1"/>
      <c r="C25" s="95" t="s">
        <v>38</v>
      </c>
      <c r="D25" s="58" t="str">
        <f t="shared" si="14"/>
        <v/>
      </c>
      <c r="E25" s="66" t="str">
        <f t="shared" si="2"/>
        <v xml:space="preserve"> </v>
      </c>
      <c r="F25" s="43"/>
      <c r="G25" s="60">
        <f t="shared" si="4"/>
        <v>0</v>
      </c>
      <c r="H25" s="42"/>
      <c r="I25" s="60" t="str">
        <f t="shared" si="5"/>
        <v/>
      </c>
      <c r="J25" s="42"/>
      <c r="K25" s="60" t="str">
        <f t="shared" si="6"/>
        <v/>
      </c>
      <c r="L25" s="42"/>
      <c r="M25" s="60" t="str">
        <f t="shared" si="7"/>
        <v/>
      </c>
      <c r="N25" s="42"/>
      <c r="O25" s="60" t="str">
        <f t="shared" si="8"/>
        <v/>
      </c>
      <c r="P25" s="42"/>
      <c r="Q25" s="60" t="str">
        <f t="shared" si="9"/>
        <v/>
      </c>
      <c r="R25" s="42"/>
      <c r="S25" s="60" t="str">
        <f t="shared" si="10"/>
        <v/>
      </c>
      <c r="T25" s="42"/>
      <c r="U25" s="60" t="str">
        <f t="shared" si="11"/>
        <v/>
      </c>
      <c r="V25" s="42"/>
      <c r="W25" s="60" t="str">
        <f t="shared" si="12"/>
        <v/>
      </c>
      <c r="X25" s="42"/>
      <c r="Y25" s="87" t="str">
        <f t="shared" si="13"/>
        <v/>
      </c>
      <c r="Z25" s="8"/>
      <c r="AA25" s="30"/>
      <c r="AB25" s="29"/>
    </row>
    <row r="26" spans="1:35" s="2" customFormat="1" ht="22.5" customHeight="1" thickBot="1">
      <c r="A26" s="14"/>
      <c r="B26" s="1"/>
      <c r="C26" s="94" t="s">
        <v>24</v>
      </c>
      <c r="D26" s="45" t="str">
        <f>IF(D18&lt;&gt;"",SUM(D18:D25),"")</f>
        <v/>
      </c>
      <c r="E26" s="46" t="str">
        <f t="shared" si="2"/>
        <v xml:space="preserve"> </v>
      </c>
      <c r="F26" s="37">
        <f>IF(F15&lt;&gt;"",SUM(F18:F25),"")</f>
        <v>0</v>
      </c>
      <c r="G26" s="38">
        <f t="shared" si="4"/>
        <v>0</v>
      </c>
      <c r="H26" s="39">
        <f>IF(H15&lt;&gt;"",SUM(H18:H25),"")</f>
        <v>0</v>
      </c>
      <c r="I26" s="38">
        <f>IF(ISERR(+H26/$H$15)," ",H26/$H$15)</f>
        <v>0</v>
      </c>
      <c r="J26" s="39">
        <f>IF(J15&lt;&gt;"",SUM(J18:J25),"")</f>
        <v>0</v>
      </c>
      <c r="K26" s="38">
        <f>IF(ISERR(+J26/$J$15)," ",J26/$J$15)</f>
        <v>0</v>
      </c>
      <c r="L26" s="39">
        <f>IF(L15&lt;&gt;"",SUM(L18:L25),"")</f>
        <v>0</v>
      </c>
      <c r="M26" s="38">
        <f>IF(ISERR(+L26/$L$15)," ",L26/$L$15)</f>
        <v>0</v>
      </c>
      <c r="N26" s="39">
        <f>IF(N15&lt;&gt;"",SUM(N18:N25),"")</f>
        <v>0</v>
      </c>
      <c r="O26" s="38">
        <f>IF(ISERR(+N26/$N$15)," ",N26/$N$15)</f>
        <v>0</v>
      </c>
      <c r="P26" s="39">
        <f>IF(P15&lt;&gt;"",SUM(P18:P25),"")</f>
        <v>0</v>
      </c>
      <c r="Q26" s="38">
        <f>IF(ISERR(+P26/$P$15)," ",P26/$P$15)</f>
        <v>0</v>
      </c>
      <c r="R26" s="39">
        <f>IF(R15&lt;&gt;"",SUM(R18:R25),"")</f>
        <v>0</v>
      </c>
      <c r="S26" s="38">
        <f>IF(ISERR(+R26/$R$15)," ",R26/$R$15)</f>
        <v>0</v>
      </c>
      <c r="T26" s="39">
        <f>IF(T15&lt;&gt;"",SUM(T18:T25),"")</f>
        <v>0</v>
      </c>
      <c r="U26" s="38">
        <f>IF(ISERR(+T26/$R$15)," ",T26/$R$15)</f>
        <v>0</v>
      </c>
      <c r="V26" s="39">
        <f>IF(V15&lt;&gt;"",SUM(V18:V25),"")</f>
        <v>0</v>
      </c>
      <c r="W26" s="38">
        <f>IF(ISERR(+V26/$R$15)," ",V26/$R$15)</f>
        <v>0</v>
      </c>
      <c r="X26" s="39">
        <f>IF(X15&lt;&gt;"",SUM(X18:X25),"")</f>
        <v>0</v>
      </c>
      <c r="Y26" s="54">
        <f>IF(ISERR(+X26/$R$15)," ",X26/$R$15)</f>
        <v>0</v>
      </c>
      <c r="Z26" s="8"/>
      <c r="AA26" s="30"/>
      <c r="AB26" s="29"/>
    </row>
    <row r="27" spans="1:35" s="2" customFormat="1" ht="22.5" customHeight="1" thickBot="1">
      <c r="A27" s="14"/>
      <c r="B27" s="1"/>
      <c r="C27" s="96" t="s">
        <v>25</v>
      </c>
      <c r="D27" s="58" t="str">
        <f t="shared" si="14"/>
        <v/>
      </c>
      <c r="E27" s="68" t="str">
        <f t="shared" si="2"/>
        <v xml:space="preserve"> </v>
      </c>
      <c r="F27" s="49"/>
      <c r="G27" s="69">
        <f t="shared" si="4"/>
        <v>0</v>
      </c>
      <c r="H27" s="50"/>
      <c r="I27" s="69" t="str">
        <f>+IF(H27&lt;&gt;"",(H27-(F27))/F27,"")</f>
        <v/>
      </c>
      <c r="J27" s="50"/>
      <c r="K27" s="69" t="str">
        <f>+IF(J27&lt;&gt;"",(J27-(H27))/H27,"")</f>
        <v/>
      </c>
      <c r="L27" s="50"/>
      <c r="M27" s="69" t="str">
        <f>+IF(L27&lt;&gt;"",(L27-(J27))/J27,"")</f>
        <v/>
      </c>
      <c r="N27" s="50"/>
      <c r="O27" s="69" t="str">
        <f>+IF(N27&lt;&gt;"",(N27-(L27))/L27,"")</f>
        <v/>
      </c>
      <c r="P27" s="50"/>
      <c r="Q27" s="69" t="str">
        <f>+IF(P27&lt;&gt;"",(P27-(N27))/N27,"")</f>
        <v/>
      </c>
      <c r="R27" s="50"/>
      <c r="S27" s="69" t="str">
        <f>+IF(R27&lt;&gt;"",(R27-(P27))/P27,"")</f>
        <v/>
      </c>
      <c r="T27" s="50"/>
      <c r="U27" s="69" t="str">
        <f>+IF(T27&lt;&gt;"",(T27-(R27))/R27,"")</f>
        <v/>
      </c>
      <c r="V27" s="50"/>
      <c r="W27" s="69" t="str">
        <f>+IF(V27&lt;&gt;"",(V27-(T27))/T27,"")</f>
        <v/>
      </c>
      <c r="X27" s="50"/>
      <c r="Y27" s="89" t="str">
        <f>+IF(X27&lt;&gt;"",(X27-(V27))/V27,"")</f>
        <v/>
      </c>
      <c r="Z27" s="8"/>
      <c r="AA27" s="30"/>
      <c r="AB27" s="29"/>
    </row>
    <row r="28" spans="1:35" s="2" customFormat="1" ht="42.75" customHeight="1" thickBot="1">
      <c r="A28" s="14"/>
      <c r="B28" s="1"/>
      <c r="C28" s="97" t="s">
        <v>26</v>
      </c>
      <c r="D28" s="70" t="str">
        <f>IF(ISERR(D17-(D26+D27)),"",SUM(D17-(D26+D27)))</f>
        <v/>
      </c>
      <c r="E28" s="71" t="str">
        <f t="shared" si="2"/>
        <v xml:space="preserve"> </v>
      </c>
      <c r="F28" s="70">
        <f>IF(F15&lt;&gt;"",SUM((F17-(F26+F27))),"")</f>
        <v>100000</v>
      </c>
      <c r="G28" s="72">
        <f t="shared" si="4"/>
        <v>1</v>
      </c>
      <c r="H28" s="73">
        <f>IF(H15&lt;&gt;"",SUM((H17-(H26+H27))),"")</f>
        <v>101000</v>
      </c>
      <c r="I28" s="72">
        <f>IF(ISERR(+H28/$H$15)," ",H28/$H$15)</f>
        <v>1</v>
      </c>
      <c r="J28" s="73">
        <f>IF(J15&lt;&gt;"",SUM((J17-(J26+J27))),"")</f>
        <v>102010</v>
      </c>
      <c r="K28" s="74">
        <f>IF(ISERR(+J28/$J$15)," ",J28/$J$15)</f>
        <v>1</v>
      </c>
      <c r="L28" s="73">
        <f>IF(L15&lt;&gt;"",SUM((L17-(L26+L27))),"")</f>
        <v>103031</v>
      </c>
      <c r="M28" s="72">
        <f>IF(ISERR(+L28/$L$15)," ",L28/$L$15)</f>
        <v>1</v>
      </c>
      <c r="N28" s="73">
        <f>IF(N15&lt;&gt;"",SUM((N17-(N26+N27))),"")</f>
        <v>104061</v>
      </c>
      <c r="O28" s="72">
        <f>IF(ISERR(+N28/$N$15)," ",N28/$N$15)</f>
        <v>1</v>
      </c>
      <c r="P28" s="73">
        <f>IF(P15&lt;&gt;"",SUM((P17-(P26+P27))),"")</f>
        <v>105102</v>
      </c>
      <c r="Q28" s="72">
        <f>IF(ISERR(+P28/$P$15)," ",P28/$P$15)</f>
        <v>1</v>
      </c>
      <c r="R28" s="73">
        <f>IF(R15&lt;&gt;"",SUM((R17-(R26+R27))),"")</f>
        <v>106153</v>
      </c>
      <c r="S28" s="72">
        <f>IF(ISERR(+R28/$R$15)," ",R28/$R$15)</f>
        <v>1</v>
      </c>
      <c r="T28" s="73">
        <f>IF(T15&lt;&gt;"",SUM((T17-(T26+T27))),"")</f>
        <v>107214</v>
      </c>
      <c r="U28" s="72">
        <f>IF(ISERR(+T28/$R$15)," ",T28/$R$15)</f>
        <v>1.0099950072065791</v>
      </c>
      <c r="V28" s="73">
        <f>IF(V15&lt;&gt;"",SUM((V17-(V26+V27))),"")</f>
        <v>108286</v>
      </c>
      <c r="W28" s="72">
        <f>IF(ISERR(+V28/$R$15)," ",V28/$R$15)</f>
        <v>1.0200936384275527</v>
      </c>
      <c r="X28" s="73">
        <f>IF(X15&lt;&gt;"",SUM((X17-(X26+X27))),"")</f>
        <v>109369</v>
      </c>
      <c r="Y28" s="90">
        <f>IF(ISERR(+X28/$R$15)," ",X28/$R$15)</f>
        <v>1.0302958936629205</v>
      </c>
      <c r="Z28" s="8"/>
    </row>
    <row r="29" spans="1:35" s="2" customFormat="1" ht="51" customHeight="1" thickTop="1" thickBot="1">
      <c r="A29" s="14"/>
      <c r="B29" s="3"/>
      <c r="C29" s="98" t="s">
        <v>33</v>
      </c>
      <c r="D29" s="130">
        <f>+IF(ISERR(F29+H29+J29+L29+N29+P29+R29+T29+V29+X29),"",(F29+H29+J29+L29+N29+P29+R29+T29+V29+X29))</f>
        <v>31387</v>
      </c>
      <c r="E29" s="76">
        <f t="shared" si="2"/>
        <v>3.0000210279614539E-2</v>
      </c>
      <c r="F29" s="186">
        <v>3000</v>
      </c>
      <c r="G29" s="187"/>
      <c r="H29" s="186">
        <v>3030</v>
      </c>
      <c r="I29" s="187"/>
      <c r="J29" s="186">
        <v>3060</v>
      </c>
      <c r="K29" s="187"/>
      <c r="L29" s="186">
        <v>3091</v>
      </c>
      <c r="M29" s="187"/>
      <c r="N29" s="186">
        <v>3122</v>
      </c>
      <c r="O29" s="187"/>
      <c r="P29" s="186">
        <v>3153</v>
      </c>
      <c r="Q29" s="187"/>
      <c r="R29" s="186">
        <v>3185</v>
      </c>
      <c r="S29" s="187"/>
      <c r="T29" s="186">
        <v>3216</v>
      </c>
      <c r="U29" s="187"/>
      <c r="V29" s="186">
        <v>3249</v>
      </c>
      <c r="W29" s="187"/>
      <c r="X29" s="186">
        <v>3281</v>
      </c>
      <c r="Y29" s="187"/>
      <c r="Z29" s="8"/>
    </row>
    <row r="30" spans="1:35" s="2" customFormat="1" ht="39.75" hidden="1" customHeight="1" thickTop="1" thickBot="1">
      <c r="A30" s="14"/>
      <c r="B30" s="152" t="s">
        <v>27</v>
      </c>
      <c r="C30" s="99" t="s">
        <v>39</v>
      </c>
      <c r="D30" s="77" t="str">
        <f>IF(ISERR(+F30+H30+J30+L30+N30+P30+R30)," ",+F30+H30+J30+L30+N30+P30+R30)</f>
        <v xml:space="preserve"> </v>
      </c>
      <c r="E30" s="78" t="str">
        <f t="shared" si="2"/>
        <v xml:space="preserve"> </v>
      </c>
      <c r="F30" s="154" t="str">
        <f>IF(G31&lt;&gt;"",IF(((F15*0.8)*G31)&gt;=F29,ROUNDUP((F15*0.8)*G31,0),F29),IF(G31="",""))</f>
        <v/>
      </c>
      <c r="G30" s="155" t="e">
        <f>IF(B30&lt;&gt;"",IF(((#REF!*0.8)*H30)&gt;=#REF!,(#REF!*0.8)*H30,#REF!),IF(B30="",""))</f>
        <v>#REF!</v>
      </c>
      <c r="H30" s="141" t="str">
        <f>IF(I31&lt;&gt;"",IF(((H15*0.8)*I31)&gt;=H29,ROUNDUP((H15*0.8)*I31,0),H29),IF(I31="",""))</f>
        <v/>
      </c>
      <c r="I30" s="142" t="e">
        <f>IF(D30&lt;&gt;"",IF(((#REF!*0.8)*J30)&gt;=#REF!,(#REF!*0.8)*J30,#REF!),IF(D30="",""))</f>
        <v>#REF!</v>
      </c>
      <c r="J30" s="156" t="str">
        <f>IF(K31&lt;&gt;"",IF(((J15*0.8)*K31)&gt;=J29,ROUNDUP((J15*0.8)*K31,0),J29),IF(K31="",""))</f>
        <v/>
      </c>
      <c r="K30" s="155" t="str">
        <f>IF(F30&lt;&gt;"",IF(((#REF!*0.8)*L30)&gt;=#REF!,(#REF!*0.8)*L30,#REF!),IF(F30="",""))</f>
        <v/>
      </c>
      <c r="L30" s="141" t="str">
        <f>IF(M31&lt;&gt;"",IF(((L15*0.8)*M31)&gt;=L29,ROUNDUP((L15*0.8)*M31,0),L29),IF(M31="",""))</f>
        <v/>
      </c>
      <c r="M30" s="142" t="str">
        <f>IF(H30&lt;&gt;"",IF(((#REF!*0.8)*N30)&gt;=#REF!,(#REF!*0.8)*N30,#REF!),IF(H30="",""))</f>
        <v/>
      </c>
      <c r="N30" s="156" t="str">
        <f>IF(O31&lt;&gt;"",IF(((N15*0.8)*O31)&gt;=N29,ROUNDUP((N15*0.8)*O31,0),N29),IF(O31="",""))</f>
        <v/>
      </c>
      <c r="O30" s="155" t="str">
        <f>IF(J30&lt;&gt;"",IF(((#REF!*0.8)*P30)&gt;=#REF!,(#REF!*0.8)*P30,#REF!),IF(J30="",""))</f>
        <v/>
      </c>
      <c r="P30" s="141" t="str">
        <f>IF(Q31&lt;&gt;"",IF(((P15*0.8)*Q31)&gt;=P29,ROUNDUP((P15*0.8)*Q31,0),P29),IF(Q31="",""))</f>
        <v/>
      </c>
      <c r="Q30" s="142" t="str">
        <f>IF(L30&lt;&gt;"",IF(((#REF!*0.8)*R30)&gt;=#REF!,(#REF!*0.8)*R30,#REF!),IF(L30="",""))</f>
        <v/>
      </c>
      <c r="R30" s="141" t="str">
        <f>IF(S31&lt;&gt;"",IF(((R15*0.8)*S31)&gt;=R29,ROUNDUP((R15*0.8)*S31,0),R29),IF(S31="",""))</f>
        <v/>
      </c>
      <c r="S30" s="143" t="str">
        <f>IF(N30&lt;&gt;"",IF(((#REF!*0.8)*Z30)&gt;=#REF!,(#REF!*0.8)*Z30,#REF!),IF(N30="",""))</f>
        <v/>
      </c>
      <c r="T30" s="120" t="str">
        <f>IF(U31&lt;&gt;"",IF(((T15*0.8)*U31)&gt;=T29,ROUNDUP((T15*0.8)*U31,0),T29),IF(U31="",""))</f>
        <v/>
      </c>
      <c r="U30" s="121" t="str">
        <f>IF(P30&lt;&gt;"",IF(((#REF!*0.8)*AB30)&gt;=#REF!,(#REF!*0.8)*AB30,#REF!),IF(P30="",""))</f>
        <v/>
      </c>
      <c r="V30" s="120" t="str">
        <f>IF(W31&lt;&gt;"",IF(((V15*0.8)*W31)&gt;=V29,ROUNDUP((V15*0.8)*W31,0),V29),IF(W31="",""))</f>
        <v/>
      </c>
      <c r="W30" s="121" t="str">
        <f>IF(R30&lt;&gt;"",IF(((#REF!*0.8)*AD30)&gt;=#REF!,(#REF!*0.8)*AD30,#REF!),IF(R30="",""))</f>
        <v/>
      </c>
      <c r="X30" s="120" t="str">
        <f>IF(Y31&lt;&gt;"",IF(((X15*0.8)*Y31)&gt;=X29,ROUNDUP((X15*0.8)*Y31,0),X29),IF(Y31="",""))</f>
        <v/>
      </c>
      <c r="Y30" s="121" t="str">
        <f>IF(T30&lt;&gt;"",IF(((#REF!*0.8)*AF30)&gt;=#REF!,(#REF!*0.8)*AF30,#REF!),IF(T30="",""))</f>
        <v/>
      </c>
      <c r="Z30" s="8"/>
      <c r="AA30" s="31"/>
      <c r="AI30" s="2">
        <v>1046226</v>
      </c>
    </row>
    <row r="31" spans="1:35" s="2" customFormat="1" ht="93" customHeight="1" thickTop="1" thickBot="1">
      <c r="A31" s="14"/>
      <c r="B31" s="153"/>
      <c r="C31" s="107" t="s">
        <v>43</v>
      </c>
      <c r="D31" s="79" t="str">
        <f>IF(ISERR(+F31+H31+J31+L31+N31+P31+R31+T31+V31+X31)," ",+F31+H31+J31+L31+N31+P31+R31+T31+V31+X31)</f>
        <v xml:space="preserve"> </v>
      </c>
      <c r="E31" s="66" t="str">
        <f t="shared" si="2"/>
        <v xml:space="preserve"> </v>
      </c>
      <c r="F31" s="126" t="str">
        <f>+IF(G31&lt;&gt;"",F15*G31,"")</f>
        <v/>
      </c>
      <c r="G31" s="125"/>
      <c r="H31" s="126" t="str">
        <f>+IF(I31&lt;&gt;"",H15*I31,"")</f>
        <v/>
      </c>
      <c r="I31" s="53"/>
      <c r="J31" s="126" t="str">
        <f>+IF(K31&lt;&gt;"",J15*K31,"")</f>
        <v/>
      </c>
      <c r="K31" s="53"/>
      <c r="L31" s="126" t="str">
        <f>+IF(M31&lt;&gt;"",L15*M31,"")</f>
        <v/>
      </c>
      <c r="M31" s="53"/>
      <c r="N31" s="126" t="str">
        <f>+IF(O31&lt;&gt;"",N15*O31,"")</f>
        <v/>
      </c>
      <c r="O31" s="53"/>
      <c r="P31" s="126" t="str">
        <f>+IF(Q31&lt;&gt;"",P15*Q31,"")</f>
        <v/>
      </c>
      <c r="Q31" s="53"/>
      <c r="R31" s="126" t="str">
        <f>+IF(S31&lt;&gt;"",R15*S31,"")</f>
        <v/>
      </c>
      <c r="S31" s="53"/>
      <c r="T31" s="80" t="str">
        <f>+IF(U31&lt;&gt;"",T15*U31,"")</f>
        <v/>
      </c>
      <c r="U31" s="53"/>
      <c r="V31" s="80" t="str">
        <f>+IF(W31&lt;&gt;"",V15*W31,"")</f>
        <v/>
      </c>
      <c r="W31" s="53"/>
      <c r="X31" s="80" t="str">
        <f>+IF(Y31&lt;&gt;"",X15*Y31,"")</f>
        <v/>
      </c>
      <c r="Y31" s="53"/>
      <c r="Z31" s="8"/>
      <c r="AB31" s="31"/>
    </row>
    <row r="32" spans="1:35" s="2" customFormat="1" ht="30.75" hidden="1" customHeight="1" thickTop="1" thickBot="1">
      <c r="A32" s="14"/>
      <c r="B32" s="1"/>
      <c r="C32" s="100" t="s">
        <v>40</v>
      </c>
      <c r="D32" s="108">
        <f>IF(ISERR(+F32+H32+J32+L32+N32+P32+R32)," ",+F32+H32+J32+L32+N32+P32+R32)</f>
        <v>0</v>
      </c>
      <c r="E32" s="109">
        <f t="shared" si="2"/>
        <v>0</v>
      </c>
      <c r="F32" s="111">
        <f>IF(F15&lt;&gt;"",MAX(F30:F31),"")</f>
        <v>0</v>
      </c>
      <c r="G32" s="110">
        <f>IF(ISERR(+F32/$F$15)," ",F32/$F$15)</f>
        <v>0</v>
      </c>
      <c r="H32" s="111">
        <f>IF(H15&lt;&gt;"",MAX(H30:H31),"")</f>
        <v>0</v>
      </c>
      <c r="I32" s="110">
        <f>IF(ISERR(+H32/$F$15)," ",H32/$F$15)</f>
        <v>0</v>
      </c>
      <c r="J32" s="111">
        <f>IF(J15&lt;&gt;"",MAX(J30:J31),"")</f>
        <v>0</v>
      </c>
      <c r="K32" s="110">
        <f>IF(ISERR(+J32/$J$15)," ",J32/$J$15)</f>
        <v>0</v>
      </c>
      <c r="L32" s="111">
        <f>IF(L15&lt;&gt;"",MAX(L30:L31),"")</f>
        <v>0</v>
      </c>
      <c r="M32" s="110">
        <f>IF(ISERR(+L32/$L$15)," ",L32/$L$15)</f>
        <v>0</v>
      </c>
      <c r="N32" s="111">
        <f>IF(N15&lt;&gt;"",MAX(N30:N31),"")</f>
        <v>0</v>
      </c>
      <c r="O32" s="110">
        <f>IF(ISERR(+N32/$N$15)," ",N32/$N$15)</f>
        <v>0</v>
      </c>
      <c r="P32" s="111">
        <f>IF(P15&lt;&gt;"",MAX(P30:P31),"")</f>
        <v>0</v>
      </c>
      <c r="Q32" s="110">
        <f>IF(ISERR(+P32/$P$15)," ",P32/$P$15)</f>
        <v>0</v>
      </c>
      <c r="R32" s="111">
        <f>IF(R15&lt;&gt;"",MAX(R30:R31),"")</f>
        <v>0</v>
      </c>
      <c r="S32" s="112">
        <f>IF(ISERR(+R32/$R$15)," ",R32/$R$15)</f>
        <v>0</v>
      </c>
      <c r="T32" s="111">
        <f>IF(T15&lt;&gt;"",MAX(T30:T31),"")</f>
        <v>0</v>
      </c>
      <c r="U32" s="112">
        <f>IF(ISERR(+T32/$R$15)," ",T32/$R$15)</f>
        <v>0</v>
      </c>
      <c r="V32" s="111">
        <f>IF(V15&lt;&gt;"",MAX(V30:V31),"")</f>
        <v>0</v>
      </c>
      <c r="W32" s="112">
        <f>IF(ISERR(+V32/$R$15)," ",V32/$R$15)</f>
        <v>0</v>
      </c>
      <c r="X32" s="111">
        <f>IF(X15&lt;&gt;"",MAX(X30:X31),"")</f>
        <v>0</v>
      </c>
      <c r="Y32" s="112">
        <f>IF(ISERR(+X32/$R$15)," ",X32/$R$15)</f>
        <v>0</v>
      </c>
      <c r="Z32" s="8"/>
    </row>
    <row r="33" spans="1:26" s="2" customFormat="1" ht="22.5" customHeight="1" thickTop="1" thickBot="1">
      <c r="A33" s="14"/>
      <c r="B33" s="1"/>
      <c r="C33" s="101" t="s">
        <v>28</v>
      </c>
      <c r="D33" s="51">
        <f>IF(ISERR(+F33+H33+J33+L33+N33+P33+R33+T33+V33+X33)," ",+F33+H33+J33+L33+N33+P33+R33+T33+V33+X33)</f>
        <v>1046226</v>
      </c>
      <c r="E33" s="46">
        <f t="shared" si="2"/>
        <v>1</v>
      </c>
      <c r="F33" s="37">
        <f>+IF(F15&lt;&gt;"",F28-F32,"")</f>
        <v>100000</v>
      </c>
      <c r="G33" s="38">
        <f>IF(ISERR(+F33/$F$15)," ",F33/$F$15)</f>
        <v>1</v>
      </c>
      <c r="H33" s="39">
        <f>+IF(H15&lt;&gt;"",H28-H32,"")</f>
        <v>101000</v>
      </c>
      <c r="I33" s="38">
        <f>IF(ISERR(+H33/$H$15)," ",H33/$H$15)</f>
        <v>1</v>
      </c>
      <c r="J33" s="39">
        <f>+IF(J15&lt;&gt;"",J28-J32,"")</f>
        <v>102010</v>
      </c>
      <c r="K33" s="38">
        <f>IF(ISERR(+J33/$J$15)," ",J33/$J$15)</f>
        <v>1</v>
      </c>
      <c r="L33" s="39">
        <f>+IF(L15&lt;&gt;"",L28-L32,"")</f>
        <v>103031</v>
      </c>
      <c r="M33" s="38">
        <f>IF(ISERR(+L33/$L$15)," ",L33/$L$15)</f>
        <v>1</v>
      </c>
      <c r="N33" s="39">
        <f>+IF(N15&lt;&gt;"",N28-N32,"")</f>
        <v>104061</v>
      </c>
      <c r="O33" s="38">
        <f>IF(ISERR(+N33/$N$15)," ",N33/$N$15)</f>
        <v>1</v>
      </c>
      <c r="P33" s="39">
        <f>+IF(P15&lt;&gt;"",P28-P32,"")</f>
        <v>105102</v>
      </c>
      <c r="Q33" s="38">
        <f>IF(ISERR(+P33/$P$15)," ",P33/$P$15)</f>
        <v>1</v>
      </c>
      <c r="R33" s="39">
        <f>+IF(R15&lt;&gt;"",R28-R32,"")</f>
        <v>106153</v>
      </c>
      <c r="S33" s="54">
        <f>IF(ISERR(+R33/$R$15)," ",R33/$R$15)</f>
        <v>1</v>
      </c>
      <c r="T33" s="39">
        <f>+IF(T15&lt;&gt;"",T28-T32,"")</f>
        <v>107214</v>
      </c>
      <c r="U33" s="54">
        <f>IF(ISERR(+T33/$R$15)," ",T33/$R$15)</f>
        <v>1.0099950072065791</v>
      </c>
      <c r="V33" s="39">
        <f>+IF(V15&lt;&gt;"",V28-V32,"")</f>
        <v>108286</v>
      </c>
      <c r="W33" s="54">
        <f>IF(ISERR(+V33/$R$15)," ",V33/$R$15)</f>
        <v>1.0200936384275527</v>
      </c>
      <c r="X33" s="39">
        <f>+IF(X15&lt;&gt;"",X28-X32,"")</f>
        <v>109369</v>
      </c>
      <c r="Y33" s="54">
        <f>IF(ISERR(+X33/$R$15)," ",X33/$R$15)</f>
        <v>1.0302958936629205</v>
      </c>
      <c r="Z33" s="8"/>
    </row>
    <row r="34" spans="1:26" s="2" customFormat="1" ht="22.5" customHeight="1" thickBot="1">
      <c r="A34" s="14"/>
      <c r="B34" s="1"/>
      <c r="C34" s="96" t="s">
        <v>29</v>
      </c>
      <c r="D34" s="58" t="str">
        <f>+IF(F34&lt;&gt;"",F34+H34+J34+L34+N34+P34+R34+T34+V34+X34,"")</f>
        <v/>
      </c>
      <c r="E34" s="82" t="str">
        <f t="shared" si="2"/>
        <v xml:space="preserve"> </v>
      </c>
      <c r="F34" s="49"/>
      <c r="G34" s="69">
        <f>IF(ISERR(+F34/$F$15)," ",F34/$F$15)</f>
        <v>0</v>
      </c>
      <c r="H34" s="50"/>
      <c r="I34" s="69">
        <f>IF(ISERR(+H34/$H$15)," ",H34/$H$15)</f>
        <v>0</v>
      </c>
      <c r="J34" s="50"/>
      <c r="K34" s="69">
        <f>IF(ISERR(+J34/$J$15)," ",J34/$J$15)</f>
        <v>0</v>
      </c>
      <c r="L34" s="50"/>
      <c r="M34" s="69">
        <f>IF(ISERR(+L34/$L$15)," ",L34/$L$15)</f>
        <v>0</v>
      </c>
      <c r="N34" s="50"/>
      <c r="O34" s="69">
        <f>IF(ISERR(+N34/$N$15)," ",N34/$N$15)</f>
        <v>0</v>
      </c>
      <c r="P34" s="50"/>
      <c r="Q34" s="69">
        <f>IF(ISERR(+P34/$P$15)," ",P34/$P$15)</f>
        <v>0</v>
      </c>
      <c r="R34" s="50"/>
      <c r="S34" s="89">
        <f>IF(ISERR(+R34/$R$15)," ",R34/$R$15)</f>
        <v>0</v>
      </c>
      <c r="T34" s="50"/>
      <c r="U34" s="89">
        <f>IF(ISERR(+T34/$R$15)," ",T34/$R$15)</f>
        <v>0</v>
      </c>
      <c r="V34" s="50"/>
      <c r="W34" s="89">
        <f>IF(ISERR(+V34/$R$15)," ",V34/$R$15)</f>
        <v>0</v>
      </c>
      <c r="X34" s="50"/>
      <c r="Y34" s="89">
        <f>IF(ISERR(+X34/$R$15)," ",X34/$R$15)</f>
        <v>0</v>
      </c>
      <c r="Z34" s="8"/>
    </row>
    <row r="35" spans="1:26" s="2" customFormat="1" ht="24.9" customHeight="1" thickBot="1">
      <c r="A35" s="14"/>
      <c r="B35" s="1"/>
      <c r="C35" s="102" t="s">
        <v>30</v>
      </c>
      <c r="D35" s="51">
        <f>IF(ISERR(+F35+H35+J35+L35+N35+P35+R35+T35+V35+X35)," ",+F35+H35+J35+L35+N35+P35+R35+T35+V35+X35)</f>
        <v>1046226</v>
      </c>
      <c r="E35" s="52">
        <f t="shared" si="2"/>
        <v>1</v>
      </c>
      <c r="F35" s="83">
        <f>+IF(F33&lt;&gt;"",F33-F34,"")</f>
        <v>100000</v>
      </c>
      <c r="G35" s="84">
        <f>IF(ISERR(+F35/$F$15)," ",F35/$F$15)</f>
        <v>1</v>
      </c>
      <c r="H35" s="85">
        <f>+IF(H15&lt;&gt;"",H33-H34,"")</f>
        <v>101000</v>
      </c>
      <c r="I35" s="84">
        <f>IF(ISERR(+H35/$H$15)," ",H35/$H$15)</f>
        <v>1</v>
      </c>
      <c r="J35" s="85">
        <f>+IF(J15&lt;&gt;"",J33-J34,"")</f>
        <v>102010</v>
      </c>
      <c r="K35" s="84">
        <f>IF(ISERR(+J35/$J$15)," ",J35/$J$15)</f>
        <v>1</v>
      </c>
      <c r="L35" s="85">
        <f>+IF(L15&lt;&gt;"",L33-L34,"")</f>
        <v>103031</v>
      </c>
      <c r="M35" s="84">
        <f>IF(ISERR(+L35/$L$15)," ",L35/$L$15)</f>
        <v>1</v>
      </c>
      <c r="N35" s="85">
        <f>+IF(N15&lt;&gt;"",N33-N34,"")</f>
        <v>104061</v>
      </c>
      <c r="O35" s="84">
        <f>IF(ISERR(+N35/$N$15)," ",N35/$N$15)</f>
        <v>1</v>
      </c>
      <c r="P35" s="85">
        <f>+IF(P15&lt;&gt;"",P33-P34,"")</f>
        <v>105102</v>
      </c>
      <c r="Q35" s="84">
        <f>IF(ISERR(+P35/$P$15)," ",P35/$P$15)</f>
        <v>1</v>
      </c>
      <c r="R35" s="85">
        <f>+IF(R15&lt;&gt;"",R33-R34,"")</f>
        <v>106153</v>
      </c>
      <c r="S35" s="91">
        <f>IF(ISERR(+R35/$R$15)," ",R35/$R$15)</f>
        <v>1</v>
      </c>
      <c r="T35" s="85">
        <f>+IF(T15&lt;&gt;"",T33-T34,"")</f>
        <v>107214</v>
      </c>
      <c r="U35" s="91">
        <f>IF(ISERR(+T35/$R$15)," ",T35/$R$15)</f>
        <v>1.0099950072065791</v>
      </c>
      <c r="V35" s="85">
        <f>+IF(V15&lt;&gt;"",V33-V34,"")</f>
        <v>108286</v>
      </c>
      <c r="W35" s="91">
        <f>IF(ISERR(+V35/$R$15)," ",V35/$R$15)</f>
        <v>1.0200936384275527</v>
      </c>
      <c r="X35" s="85">
        <f>+IF(X15&lt;&gt;"",X33-X34,"")</f>
        <v>109369</v>
      </c>
      <c r="Y35" s="91">
        <f>IF(ISERR(+X35/$R$15)," ",X35/$R$15)</f>
        <v>1.0302958936629205</v>
      </c>
      <c r="Z35" s="8"/>
    </row>
    <row r="36" spans="1:26" s="7" customFormat="1" ht="9" customHeight="1" thickTop="1">
      <c r="A36" s="11"/>
      <c r="C36" s="157"/>
      <c r="D36" s="157"/>
      <c r="E36" s="157"/>
      <c r="F36" s="157"/>
      <c r="G36" s="157"/>
      <c r="H36" s="157"/>
      <c r="I36" s="157"/>
      <c r="J36" s="157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11"/>
    </row>
    <row r="37" spans="1:26" ht="75" hidden="1" customHeight="1">
      <c r="A37" s="11"/>
      <c r="B37" s="11"/>
      <c r="C37" s="33"/>
      <c r="D37" s="33"/>
      <c r="E37" s="33"/>
      <c r="F37" s="140" t="b">
        <f>IF(F30&lt;&gt;"",IF(F15*0.8*G31&lt;F29,"SE APLICA LA RENTA MÍNIMA GARANTIZADA EXIGIDA EN LA LICITACIÓN DE ACUERDO AL APARTADO L.2 DEL ANEJO 1 AL P.C.P.",""))</f>
        <v>0</v>
      </c>
      <c r="G37" s="140" t="str">
        <f>IF(B37&lt;&gt;"",IF(((#REF!*0.8)*H37)&gt;=#REF!,(#REF!*0.8)*H37,#REF!),IF(B37="",""))</f>
        <v/>
      </c>
      <c r="H37" s="140" t="b">
        <f>IF(I31&lt;&gt;"",IF(OR(I31&gt;G31+2/100,I31&lt;G31),"Diferencia % Ofertado No Permitida, Ver Observaciones",IF(((H15*0.8)*I31)&lt;H29,"SE APLICA LA RENTA MÍNIMA GARANTIZADA EXIGIDA EN LA LICITACIÓN DE ACUERDO AL APARTADO L.2 DEL ANEJO 1 AL P.C.P.","")))</f>
        <v>0</v>
      </c>
      <c r="I37" s="140" t="str">
        <f>IF(D37&lt;&gt;"",IF(((#REF!*0.8)*J37)&gt;=#REF!,(#REF!*0.8)*J37,#REF!),IF(D37="",""))</f>
        <v/>
      </c>
      <c r="J37" s="140" t="b">
        <f>IF(K31&lt;&gt;"",IF(OR(K31&gt;I31+2/100,K31&lt;I31),"Diferencia % Ofertado No Permitida, Ver Observaciones",IF(((J15*0.8)*K31)&lt;J29,"SE APLICA LA RENTA MÍNIMA GARANTIZADA EXIGIDA EN LA LICITACIÓN DE ACUERDO AL APARTADO L.2 DEL ANEJO 1 AL P.C.P.","")))</f>
        <v>0</v>
      </c>
      <c r="K37" s="140" t="e">
        <f>IF(F37&lt;&gt;"",IF(((#REF!*0.8)*L37)&gt;=#REF!,(#REF!*0.8)*L37,#REF!),IF(F37="",""))</f>
        <v>#REF!</v>
      </c>
      <c r="L37" s="140" t="b">
        <f>IF(M31&lt;&gt;"",IF(OR(M31&gt;K31+2/100,M31&lt;K31),"Diferencia % Ofertado No Permitida, Ver Observaciones",IF(((L15*0.8)*M31)&lt;L29,"SE APLICA LA RENTA MÍNIMA GARANTIZADA EXIGIDA EN LA LICITACIÓN DE ACUERDO AL APARTADO L.2 DEL ANEJO 1 AL P.C.P.","")))</f>
        <v>0</v>
      </c>
      <c r="M37" s="140" t="e">
        <f>IF(H37&lt;&gt;"",IF(((#REF!*0.8)*N37)&gt;=#REF!,(#REF!*0.8)*N37,#REF!),IF(H37="",""))</f>
        <v>#REF!</v>
      </c>
      <c r="N37" s="140" t="b">
        <f>IF(O31&lt;&gt;"",IF(OR(O31&gt;M31+2/100,O31&lt;M31),"Diferencia % Ofertado No Permitida, Ver Observaciones",IF(((N15*0.8)*O31)&lt;N29,"SE APLICA LA RENTA MÍNIMA GARANTIZADA EXIGIDA EN LA LICITACIÓN DE ACUERDO AL APARTADO L.2 DEL ANEJO 1 AL P.C.P.","")))</f>
        <v>0</v>
      </c>
      <c r="O37" s="140" t="e">
        <f>IF(J37&lt;&gt;"",IF(((#REF!*0.8)*P37)&gt;=#REF!,(#REF!*0.8)*P37,#REF!),IF(J37="",""))</f>
        <v>#REF!</v>
      </c>
      <c r="P37" s="140" t="b">
        <f>IF(Q31&lt;&gt;"",IF(OR(Q31&gt;O31+2/100,Q31&lt;O31),"Diferencia % Ofertado No Permitida, Ver Observaciones",IF(((P15*0.8)*Q31)&lt;P29,"SE APLICA LA RENTA MÍNIMA GARANTIZADA EXIGIDA EN LA LICITACIÓN DE ACUERDO AL APARTADO L.2 DEL ANEJO 1 AL P.C.P.","")))</f>
        <v>0</v>
      </c>
      <c r="Q37" s="140" t="e">
        <f>IF(L37&lt;&gt;"",IF(((#REF!*0.8)*R37)&gt;=#REF!,(#REF!*0.8)*R37,#REF!),IF(L37="",""))</f>
        <v>#REF!</v>
      </c>
      <c r="R37" s="140" t="b">
        <f>IF(S31&lt;&gt;"",IF(OR(S31&gt;Q31+2/100,S31&lt;Q31),"Diferencia % Ofertado No Permitida, Ver Observaciones",IF(((R15*0.8)*S31)&lt;R29,"SE APLICA LA RENTA MÍNIMA GARANTIZADA EXIGIDA EN LA LICITACIÓN DE ACUERDO AL APARTADO L.2 DEL ANEJO 1 AL P.C.P.","")))</f>
        <v>0</v>
      </c>
      <c r="S37" s="140" t="e">
        <f>IF(N37&lt;&gt;"",IF(((#REF!*0.8)*Z37)&gt;=#REF!,(#REF!*0.8)*Z37,#REF!),IF(N37="",""))</f>
        <v>#REF!</v>
      </c>
      <c r="T37" s="129" t="b">
        <f>IF(U31&lt;&gt;"",IF(OR(U31&gt;S31+2/100,U31&lt;S31),"Diferencia % Ofertado No Permitida, Ver Observaciones",IF(((T15*0.8)*U31)&lt;T29,"SE APLICA LA RENTA MÍNIMA GARANTIZADA EXIGIDA EN LA LICITACIÓN DE ACUERDO AL APARTADO L.2 DEL ANEJO 1 AL P.C.P.","")))</f>
        <v>0</v>
      </c>
      <c r="U37" s="129" t="e">
        <f>IF(P37&lt;&gt;"",IF(((#REF!*0.8)*AB37)&gt;=#REF!,(#REF!*0.8)*AB37,#REF!),IF(P37="",""))</f>
        <v>#REF!</v>
      </c>
      <c r="V37" s="129" t="b">
        <f>IF(W31&lt;&gt;"",IF(OR(W31&gt;U31+2/100,W31&lt;U31),"Diferencia % Ofertado No Permitida, Ver Observaciones",IF(((V15*0.8)*W31)&lt;V29,"SE APLICA LA RENTA MÍNIMA GARANTIZADA EXIGIDA EN LA LICITACIÓN DE ACUERDO AL APARTADO L.2 DEL ANEJO 1 AL P.C.P.","")))</f>
        <v>0</v>
      </c>
      <c r="W37" s="129" t="e">
        <f>IF(R37&lt;&gt;"",IF(((#REF!*0.8)*AD37)&gt;=#REF!,(#REF!*0.8)*AD37,#REF!),IF(R37="",""))</f>
        <v>#REF!</v>
      </c>
      <c r="X37" s="129" t="b">
        <f>IF(Y31&lt;&gt;"",IF(OR(Y31&gt;W31+2/100,Y31&lt;W31),"Diferencia % Ofertado No Permitida, Ver Observaciones",IF(((X15*0.8)*Y31)&lt;X29,"SE APLICA LA RENTA MÍNIMA GARANTIZADA EXIGIDA EN LA LICITACIÓN DE ACUERDO AL APARTADO L.2 DEL ANEJO 1 AL P.C.P.","")))</f>
        <v>0</v>
      </c>
      <c r="Y37" s="129" t="e">
        <f>IF(T37&lt;&gt;"",IF(((#REF!*0.8)*AF37)&gt;=#REF!,(#REF!*0.8)*AF37,#REF!),IF(T37="",""))</f>
        <v>#REF!</v>
      </c>
    </row>
    <row r="38" spans="1:26" ht="126" hidden="1" customHeight="1">
      <c r="A38" s="11"/>
      <c r="B38" s="11"/>
      <c r="C38" s="33"/>
      <c r="D38" s="33"/>
      <c r="E38" s="33"/>
      <c r="F38" s="136" t="s">
        <v>41</v>
      </c>
      <c r="G38" s="137"/>
      <c r="H38" s="136" t="str">
        <f>+IF(H37="Se aplica la Renta Mínima Garantizada Exigida en la licitación de acuerdo al apartado L.2 del Anejo 1 al P.C.P.","Se aplica la Renta Mínima Garantizada Exigida en la Licitación de acuerdo al apartado L.2 del Anejo 1 al P.C.P.",IF(I31&gt;(G31+2/100),"Diferencia % Ofertado No Permitida, Ver Observaciones",""))</f>
        <v/>
      </c>
      <c r="I38" s="137"/>
      <c r="J38" s="136" t="str">
        <f>+IF(J37="Se aplica la Renta Mínima Garantizada Exigida en la licitación de acuerdo al apartado L.2 del Anejo 1 al P.C.P.","Se aplica la Renta Mínima Garantizada Exigida en la Licitación de acuerdo al apartado L.2 del Anejo 1 al P.C.P.",IF(K31&gt;(I31+2/100),"Diferencia % Ofertado No Permitida, Ver Observaciones",""))</f>
        <v/>
      </c>
      <c r="K38" s="137"/>
      <c r="L38" s="136" t="str">
        <f>+IF(L37="Se aplica la Renta Mínima Garantizada Exigida en la licitación de acuerdo al apartado L.2 del Anejo 1 al P.C.P.","Se aplica la Renta Mínima Garantizada Exigida en la Licitación de acuerdo al apartado L.2 del Anejo 1 al P.C.P.",IF(M31&gt;(K31+2/100),"Diferencia % Ofertado No Permitida, Ver Observaciones",""))</f>
        <v/>
      </c>
      <c r="M38" s="137"/>
      <c r="N38" s="136" t="str">
        <f>+IF(N37="Se aplica la Renta Mínima Garantizada Exigida en la licitación de acuerdo al apartado L.2 del Anejo 1 al P.C.P.","Se aplica la Renta Mínima Garantizada Exigida en la Licitación de acuerdo al apartado L.2 del Anejo 1 al P.C.P.",IF(O31&gt;(M31+2/100),"Diferencia % Ofertado No Permitida, Ver Observaciones",""))</f>
        <v/>
      </c>
      <c r="O38" s="137"/>
      <c r="P38" s="136" t="str">
        <f>+IF(P37="Se aplica la Renta Mínima Garantizada Exigida en la licitación de acuerdo al apartado L.2 del Anejo 1 al P.C.P.","Se aplica la Renta Mínima Garantizada Exigida en la Licitación de acuerdo al apartado L.2 del Anejo 1 al P.C.P.",IF(Q31&gt;(O31+2/100),"Diferencia % Ofertado No Permitida, Ver Observaciones",""))</f>
        <v/>
      </c>
      <c r="Q38" s="137"/>
      <c r="R38" s="136" t="str">
        <f>+IF(R37="Se aplica la Renta Mínima Garantizada Exigida en la licitación de acuerdo al apartado L.2 del Anejo 1 al P.C.P.","Se aplica la Renta Mínima Garantizada Exigida en la Licitación de acuerdo al apartado L.2 del Anejo 1 al P.C.P.",IF(S31&gt;(Q31+2/100),"Diferencia % Ofertado No Permitida, Ver Observaciones",""))</f>
        <v/>
      </c>
      <c r="S38" s="137"/>
      <c r="T38" s="136" t="str">
        <f>+IF(T37="Se aplica la Renta Mínima Garantizada Exigida en la licitación de acuerdo al apartado L.2 del Anejo 1 al P.C.P.","Se aplica la Renta Mínima Garantizada Exigida en la Licitación de acuerdo al apartado L.2 del Anejo 1 al P.C.P.",IF(U31&gt;(S31+2/100),"Diferencia % Ofertado No Permitida, Ver Observaciones",""))</f>
        <v/>
      </c>
      <c r="U38" s="137"/>
      <c r="V38" s="136" t="str">
        <f>+IF(V37="Se aplica la Renta Mínima Garantizada Exigida en la licitación de acuerdo al apartado L.2 del Anejo 1 al P.C.P.","Se aplica la Renta Mínima Garantizada Exigida en la Licitación de acuerdo al apartado L.2 del Anejo 1 al P.C.P.",IF(W31&gt;(U31+2/100),"Diferencia % Ofertado No Permitida, Ver Observaciones",""))</f>
        <v/>
      </c>
      <c r="W38" s="137"/>
      <c r="X38" s="136" t="str">
        <f>+IF(X37="Se aplica la Renta Mínima Garantizada Exigida en la licitación de acuerdo al apartado L.2 del Anejo 1 al P.C.P.","Se aplica la Renta Mínima Garantizada Exigida en la Licitación de acuerdo al apartado L.2 del Anejo 1 al P.C.P.",IF(Y31&gt;(W31+2/100),"Diferencia % Ofertado No Permitida, Ver Observaciones",""))</f>
        <v/>
      </c>
      <c r="Y38" s="137"/>
    </row>
    <row r="39" spans="1:26" ht="9" customHeight="1">
      <c r="A39" s="11"/>
      <c r="B39" s="11"/>
      <c r="C39" s="33"/>
      <c r="D39" s="33"/>
      <c r="E39" s="33"/>
      <c r="F39" s="33"/>
      <c r="G39" s="33"/>
      <c r="H39" s="33"/>
      <c r="I39" s="33"/>
      <c r="J39" s="33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6" ht="22.5" customHeight="1">
      <c r="A40" s="11"/>
      <c r="B40" s="11"/>
      <c r="C40" s="35" t="s">
        <v>34</v>
      </c>
      <c r="D40" s="33"/>
      <c r="E40" s="33"/>
      <c r="F40" s="33"/>
      <c r="G40" s="33"/>
      <c r="H40" s="33"/>
      <c r="I40" s="33"/>
      <c r="J40" s="33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6" ht="189.75" customHeight="1">
      <c r="A41" s="11"/>
      <c r="B41" s="11"/>
      <c r="C41" s="172" t="s">
        <v>56</v>
      </c>
      <c r="D41" s="173"/>
      <c r="E41" s="173"/>
      <c r="F41" s="173"/>
      <c r="G41" s="173"/>
      <c r="H41" s="173"/>
      <c r="I41" s="173"/>
      <c r="J41" s="173"/>
      <c r="K41" s="173"/>
      <c r="L41" s="173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</row>
    <row r="42" spans="1:26" ht="33.6" customHeight="1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</row>
    <row r="43" spans="1:26" ht="12.75" customHeight="1"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</row>
    <row r="44" spans="1:26" ht="12.75" customHeight="1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</row>
    <row r="45" spans="1:26" ht="12.75" customHeight="1"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</row>
    <row r="46" spans="1:26" ht="12.75" customHeight="1"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</row>
    <row r="47" spans="1:26" ht="12.75" customHeight="1"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</row>
    <row r="48" spans="1:26" ht="12.75" customHeight="1"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</row>
    <row r="49" ht="12.6"/>
    <row r="50" ht="12.6"/>
    <row r="51" ht="12.6"/>
  </sheetData>
  <mergeCells count="58">
    <mergeCell ref="R38:S38"/>
    <mergeCell ref="T38:U38"/>
    <mergeCell ref="V38:W38"/>
    <mergeCell ref="X38:Y38"/>
    <mergeCell ref="C41:L41"/>
    <mergeCell ref="F38:G38"/>
    <mergeCell ref="H38:I38"/>
    <mergeCell ref="J38:K38"/>
    <mergeCell ref="L38:M38"/>
    <mergeCell ref="N38:O38"/>
    <mergeCell ref="P38:Q38"/>
    <mergeCell ref="N30:O30"/>
    <mergeCell ref="P30:Q30"/>
    <mergeCell ref="R30:S30"/>
    <mergeCell ref="C36:J36"/>
    <mergeCell ref="F37:G37"/>
    <mergeCell ref="H37:I37"/>
    <mergeCell ref="J37:K37"/>
    <mergeCell ref="L37:M37"/>
    <mergeCell ref="N37:O37"/>
    <mergeCell ref="P37:Q37"/>
    <mergeCell ref="R37:S37"/>
    <mergeCell ref="B30:B31"/>
    <mergeCell ref="F30:G30"/>
    <mergeCell ref="H30:I30"/>
    <mergeCell ref="J30:K30"/>
    <mergeCell ref="L30:M30"/>
    <mergeCell ref="P29:Q29"/>
    <mergeCell ref="R29:S29"/>
    <mergeCell ref="T29:U29"/>
    <mergeCell ref="V29:W29"/>
    <mergeCell ref="X29:Y29"/>
    <mergeCell ref="F29:G29"/>
    <mergeCell ref="H29:I29"/>
    <mergeCell ref="J29:K29"/>
    <mergeCell ref="L29:M29"/>
    <mergeCell ref="N29:O29"/>
    <mergeCell ref="C11:S11"/>
    <mergeCell ref="AA11:AC11"/>
    <mergeCell ref="D13:E13"/>
    <mergeCell ref="F13:Y13"/>
    <mergeCell ref="F14:G14"/>
    <mergeCell ref="H14:I14"/>
    <mergeCell ref="J14:K14"/>
    <mergeCell ref="L14:M14"/>
    <mergeCell ref="N14:O14"/>
    <mergeCell ref="P14:Q14"/>
    <mergeCell ref="R14:S14"/>
    <mergeCell ref="T14:U14"/>
    <mergeCell ref="V14:W14"/>
    <mergeCell ref="X14:Y14"/>
    <mergeCell ref="D2:S2"/>
    <mergeCell ref="D3:Y3"/>
    <mergeCell ref="D4:S4"/>
    <mergeCell ref="C6:S6"/>
    <mergeCell ref="C8:E9"/>
    <mergeCell ref="F8:N9"/>
    <mergeCell ref="O8:S9"/>
  </mergeCells>
  <dataValidations count="3">
    <dataValidation type="custom" allowBlank="1" showInputMessage="1" showErrorMessage="1" error="Diferencia % no permitida. Ver Observaciones (2)_x000a_" sqref="U31 W31" xr:uid="{1DB3B7EC-DB22-4B6A-9CFF-B1EEDDF0630E}"/>
    <dataValidation type="custom" allowBlank="1" showInputMessage="1" showErrorMessage="1" error="Porcentaje de variable no permitido" sqref="G31" xr:uid="{3BDE06C8-6F48-4A4D-BCCA-D4A7B7D4B21B}">
      <formula1>+IF(G31&lt;3.5%,"ERROR",G31)</formula1>
    </dataValidation>
    <dataValidation type="custom" allowBlank="1" showInputMessage="1" showErrorMessage="1" error="Diferencia % no permitida. Ver Observaciones (2)_x000a_" sqref="I31 K31 M31 O31 Q31 S31 Y31" xr:uid="{64E8D735-CF3E-4DD8-9F92-B867862D00F7}">
      <formula1>+IF(AND(I31&gt;=G31,I31&lt;=G31+2%),I31,"ERROR")</formula1>
    </dataValidation>
  </dataValidations>
  <printOptions horizontalCentered="1"/>
  <pageMargins left="7.874015748031496E-2" right="7.874015748031496E-2" top="0.39370078740157483" bottom="0.39370078740157483" header="0" footer="0"/>
  <pageSetup paperSize="9" scale="53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F5670-AB1C-42E4-BCA0-C71EC508EB8C}">
  <sheetPr>
    <pageSetUpPr fitToPage="1"/>
  </sheetPr>
  <dimension ref="A1:AU51"/>
  <sheetViews>
    <sheetView tabSelected="1" topLeftCell="C15" zoomScale="85" zoomScaleNormal="85" zoomScaleSheetLayoutView="75" workbookViewId="0">
      <selection activeCell="C29" sqref="C29"/>
    </sheetView>
  </sheetViews>
  <sheetFormatPr baseColWidth="10" defaultColWidth="0" defaultRowHeight="0" customHeight="1" zeroHeight="1"/>
  <cols>
    <col min="1" max="1" width="3.5546875" style="9" customWidth="1"/>
    <col min="2" max="2" width="10.88671875" style="9" hidden="1" customWidth="1"/>
    <col min="3" max="3" width="36.33203125" style="11" customWidth="1"/>
    <col min="4" max="4" width="23.5546875" style="11" customWidth="1"/>
    <col min="5" max="5" width="12.5546875" style="11" customWidth="1"/>
    <col min="6" max="6" width="17.6640625" style="11" customWidth="1"/>
    <col min="7" max="7" width="10.6640625" style="11" customWidth="1"/>
    <col min="8" max="8" width="17.6640625" style="11" customWidth="1"/>
    <col min="9" max="9" width="10.6640625" style="11" customWidth="1"/>
    <col min="10" max="10" width="17.6640625" style="11" customWidth="1"/>
    <col min="11" max="11" width="10.6640625" style="11" customWidth="1"/>
    <col min="12" max="12" width="17.6640625" style="11" customWidth="1"/>
    <col min="13" max="13" width="10.6640625" style="11" customWidth="1"/>
    <col min="14" max="14" width="17.6640625" style="11" customWidth="1"/>
    <col min="15" max="15" width="10.6640625" style="11" customWidth="1"/>
    <col min="16" max="16" width="17.6640625" style="11" customWidth="1"/>
    <col min="17" max="17" width="10.6640625" style="11" customWidth="1"/>
    <col min="18" max="18" width="17.6640625" style="11" customWidth="1"/>
    <col min="19" max="19" width="10.6640625" style="11" customWidth="1"/>
    <col min="20" max="20" width="17.6640625" style="11" customWidth="1"/>
    <col min="21" max="21" width="10.6640625" style="11" customWidth="1"/>
    <col min="22" max="22" width="17.6640625" style="11" customWidth="1"/>
    <col min="23" max="23" width="10.6640625" style="11" customWidth="1"/>
    <col min="24" max="24" width="17.6640625" style="11" customWidth="1"/>
    <col min="25" max="25" width="8.5546875" style="11" bestFit="1" customWidth="1"/>
    <col min="26" max="26" width="11.44140625" style="11" customWidth="1"/>
    <col min="27" max="27" width="18.44140625" style="11" hidden="1" customWidth="1"/>
    <col min="28" max="28" width="11.44140625" style="11" hidden="1" customWidth="1"/>
    <col min="29" max="29" width="10.77734375" style="11" hidden="1" customWidth="1"/>
    <col min="30" max="30" width="5.21875" style="11" hidden="1" customWidth="1"/>
    <col min="31" max="31" width="10.109375" style="11" hidden="1" customWidth="1"/>
    <col min="32" max="37" width="11.44140625" style="11" hidden="1" customWidth="1"/>
    <col min="38" max="38" width="11.44140625" style="11" customWidth="1"/>
    <col min="39" max="39" width="13.44140625" style="11" customWidth="1"/>
    <col min="40" max="47" width="11.44140625" style="11" customWidth="1"/>
    <col min="48" max="16384" width="11.44140625" style="11" hidden="1"/>
  </cols>
  <sheetData>
    <row r="1" spans="1:31" s="2" customFormat="1" ht="16.2">
      <c r="A1" s="13"/>
      <c r="B1" s="11"/>
      <c r="C1" s="11"/>
      <c r="D1" s="26"/>
      <c r="E1" s="5"/>
      <c r="F1" s="5"/>
      <c r="G1" s="5"/>
      <c r="H1" s="5"/>
      <c r="I1" s="5"/>
      <c r="J1" s="6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7"/>
    </row>
    <row r="2" spans="1:31" s="2" customFormat="1" ht="38.25" customHeight="1">
      <c r="A2" s="11"/>
      <c r="B2" s="11"/>
      <c r="C2" s="11"/>
      <c r="D2" s="158" t="s">
        <v>54</v>
      </c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27"/>
      <c r="U2" s="127"/>
      <c r="V2" s="127"/>
      <c r="W2" s="127"/>
      <c r="X2" s="127"/>
      <c r="Y2" s="127"/>
      <c r="Z2" s="8"/>
    </row>
    <row r="3" spans="1:31" s="2" customFormat="1" ht="38.25" customHeight="1">
      <c r="A3" s="10"/>
      <c r="B3" s="1"/>
      <c r="C3" s="1"/>
      <c r="D3" s="171" t="s">
        <v>57</v>
      </c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8"/>
    </row>
    <row r="4" spans="1:31" s="2" customFormat="1" ht="30" customHeight="1">
      <c r="A4" s="10"/>
      <c r="C4" s="4"/>
      <c r="D4" s="160" t="s">
        <v>50</v>
      </c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28"/>
      <c r="U4" s="128"/>
      <c r="V4" s="128"/>
      <c r="W4" s="128"/>
      <c r="X4" s="128"/>
      <c r="Y4" s="128"/>
      <c r="Z4" s="8"/>
    </row>
    <row r="5" spans="1:31" s="2" customFormat="1" ht="8.25" customHeight="1" thickBot="1">
      <c r="A5" s="14"/>
      <c r="C5" s="23"/>
      <c r="D5" s="23"/>
      <c r="E5" s="23"/>
      <c r="F5" s="23"/>
      <c r="G5" s="23"/>
      <c r="H5" s="23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8"/>
    </row>
    <row r="6" spans="1:31" s="2" customFormat="1" ht="21" customHeight="1" thickBot="1">
      <c r="A6" s="14"/>
      <c r="C6" s="161" t="s">
        <v>0</v>
      </c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17"/>
      <c r="U6" s="117"/>
      <c r="V6" s="117"/>
      <c r="W6" s="117"/>
      <c r="X6" s="117"/>
      <c r="Y6" s="117"/>
      <c r="Z6" s="8"/>
    </row>
    <row r="7" spans="1:31" s="2" customFormat="1" ht="7.5" customHeight="1" thickBot="1">
      <c r="A7" s="1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8"/>
    </row>
    <row r="8" spans="1:31" s="2" customFormat="1" ht="27" customHeight="1" thickTop="1">
      <c r="A8" s="14"/>
      <c r="C8" s="174" t="s">
        <v>1</v>
      </c>
      <c r="D8" s="175"/>
      <c r="E8" s="176"/>
      <c r="F8" s="163"/>
      <c r="G8" s="164"/>
      <c r="H8" s="164"/>
      <c r="I8" s="164"/>
      <c r="J8" s="164"/>
      <c r="K8" s="164"/>
      <c r="L8" s="164"/>
      <c r="M8" s="164"/>
      <c r="N8" s="164"/>
      <c r="O8" s="167" t="s">
        <v>2</v>
      </c>
      <c r="P8" s="167"/>
      <c r="Q8" s="167"/>
      <c r="R8" s="167"/>
      <c r="S8" s="168"/>
      <c r="T8" s="118"/>
      <c r="U8" s="118"/>
      <c r="V8" s="118"/>
      <c r="W8" s="118"/>
      <c r="X8" s="118"/>
      <c r="Y8" s="118"/>
      <c r="Z8" s="8"/>
    </row>
    <row r="9" spans="1:31" s="2" customFormat="1" ht="38.25" customHeight="1" thickBot="1">
      <c r="A9" s="14"/>
      <c r="C9" s="177"/>
      <c r="D9" s="178"/>
      <c r="E9" s="179"/>
      <c r="F9" s="165"/>
      <c r="G9" s="166"/>
      <c r="H9" s="166"/>
      <c r="I9" s="166"/>
      <c r="J9" s="166"/>
      <c r="K9" s="166"/>
      <c r="L9" s="166"/>
      <c r="M9" s="166"/>
      <c r="N9" s="166"/>
      <c r="O9" s="169"/>
      <c r="P9" s="169"/>
      <c r="Q9" s="169"/>
      <c r="R9" s="169"/>
      <c r="S9" s="170"/>
      <c r="T9" s="118"/>
      <c r="U9" s="118"/>
      <c r="V9" s="118"/>
      <c r="W9" s="118"/>
      <c r="X9" s="118"/>
      <c r="Y9" s="118"/>
      <c r="Z9" s="8"/>
    </row>
    <row r="10" spans="1:31" s="2" customFormat="1" ht="7.5" customHeight="1" thickTop="1" thickBot="1">
      <c r="A10" s="14"/>
      <c r="C10" s="15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8"/>
    </row>
    <row r="11" spans="1:31" s="2" customFormat="1" ht="20.25" customHeight="1" thickBot="1">
      <c r="A11" s="14"/>
      <c r="B11" s="1"/>
      <c r="C11" s="180" t="s">
        <v>35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19"/>
      <c r="U11" s="119"/>
      <c r="V11" s="119"/>
      <c r="W11" s="119"/>
      <c r="X11" s="119"/>
      <c r="Y11" s="119"/>
      <c r="Z11" s="8"/>
      <c r="AA11" s="138" t="s">
        <v>36</v>
      </c>
      <c r="AB11" s="139"/>
      <c r="AC11" s="139"/>
    </row>
    <row r="12" spans="1:31" s="2" customFormat="1" ht="8.25" customHeight="1" thickBot="1">
      <c r="A12" s="14"/>
      <c r="B12" s="1"/>
      <c r="C12" s="16"/>
      <c r="D12" s="19"/>
      <c r="E12" s="20"/>
      <c r="F12" s="19"/>
      <c r="G12" s="21"/>
      <c r="H12" s="19"/>
      <c r="I12" s="20"/>
      <c r="J12" s="19"/>
      <c r="K12" s="22"/>
      <c r="L12" s="22"/>
      <c r="M12" s="22"/>
      <c r="N12" s="22"/>
      <c r="O12" s="22"/>
      <c r="P12" s="19"/>
      <c r="Q12" s="22"/>
      <c r="R12" s="22"/>
      <c r="S12" s="22"/>
      <c r="T12" s="22"/>
      <c r="U12" s="22"/>
      <c r="V12" s="22"/>
      <c r="W12" s="22"/>
      <c r="X12" s="22"/>
      <c r="Y12" s="22"/>
      <c r="Z12" s="8"/>
    </row>
    <row r="13" spans="1:31" s="2" customFormat="1" ht="38.25" customHeight="1" thickTop="1" thickBot="1">
      <c r="A13" s="14"/>
      <c r="B13" s="1"/>
      <c r="C13" s="16"/>
      <c r="D13" s="182" t="s">
        <v>3</v>
      </c>
      <c r="E13" s="183"/>
      <c r="F13" s="146" t="s">
        <v>4</v>
      </c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8"/>
      <c r="Z13" s="8"/>
      <c r="AA13" s="32" t="s">
        <v>31</v>
      </c>
      <c r="AB13" s="32" t="s">
        <v>37</v>
      </c>
      <c r="AC13" s="32" t="s">
        <v>32</v>
      </c>
      <c r="AD13" s="2" t="s">
        <v>46</v>
      </c>
      <c r="AE13" s="2" t="s">
        <v>51</v>
      </c>
    </row>
    <row r="14" spans="1:31" s="2" customFormat="1" ht="28.5" customHeight="1" thickBot="1">
      <c r="A14" s="14"/>
      <c r="B14" s="1"/>
      <c r="C14" s="17"/>
      <c r="D14" s="56" t="s">
        <v>5</v>
      </c>
      <c r="E14" s="57" t="s">
        <v>6</v>
      </c>
      <c r="F14" s="184" t="s">
        <v>7</v>
      </c>
      <c r="G14" s="185"/>
      <c r="H14" s="151" t="s">
        <v>8</v>
      </c>
      <c r="I14" s="151"/>
      <c r="J14" s="151" t="s">
        <v>9</v>
      </c>
      <c r="K14" s="151"/>
      <c r="L14" s="151" t="s">
        <v>10</v>
      </c>
      <c r="M14" s="151"/>
      <c r="N14" s="151" t="s">
        <v>11</v>
      </c>
      <c r="O14" s="151"/>
      <c r="P14" s="151" t="s">
        <v>12</v>
      </c>
      <c r="Q14" s="151"/>
      <c r="R14" s="151" t="s">
        <v>13</v>
      </c>
      <c r="S14" s="151"/>
      <c r="T14" s="151" t="s">
        <v>47</v>
      </c>
      <c r="U14" s="151"/>
      <c r="V14" s="149" t="s">
        <v>48</v>
      </c>
      <c r="W14" s="149"/>
      <c r="X14" s="149" t="s">
        <v>49</v>
      </c>
      <c r="Y14" s="150"/>
      <c r="Z14" s="8"/>
      <c r="AA14" s="30" t="str">
        <f>IF(G31&lt;&gt;"",ROUND(G31,3),"")</f>
        <v/>
      </c>
      <c r="AB14" s="27">
        <v>10000</v>
      </c>
      <c r="AC14" s="28">
        <v>0.02</v>
      </c>
      <c r="AD14" s="2">
        <v>1</v>
      </c>
      <c r="AE14" s="27">
        <v>120000</v>
      </c>
    </row>
    <row r="15" spans="1:31" s="2" customFormat="1" ht="22.5" customHeight="1" thickTop="1">
      <c r="A15" s="14"/>
      <c r="B15" s="1"/>
      <c r="C15" s="92" t="s">
        <v>14</v>
      </c>
      <c r="D15" s="58">
        <f>+IF(F15&lt;&gt;"",F15+H15+J15+L15+N15+P15+R15+T15+V15+X15,"")</f>
        <v>1255470</v>
      </c>
      <c r="E15" s="59"/>
      <c r="F15" s="122">
        <v>120000</v>
      </c>
      <c r="G15" s="123">
        <f>IF(F15&lt;&gt;"",F15/$F$15,"")</f>
        <v>1</v>
      </c>
      <c r="H15" s="122">
        <v>121200</v>
      </c>
      <c r="I15" s="123">
        <f>+IF(H15&lt;&gt;"",(H15-(F15))/F15,"")</f>
        <v>0.01</v>
      </c>
      <c r="J15" s="122">
        <v>122412</v>
      </c>
      <c r="K15" s="123">
        <f>+IF(J15&lt;&gt;"",(J15-(H15))/H15,"")</f>
        <v>0.01</v>
      </c>
      <c r="L15" s="122">
        <v>123637</v>
      </c>
      <c r="M15" s="123">
        <f>+IF(L15&lt;&gt;"",(L15-(J15))/J15,"")</f>
        <v>1.0007188837695651E-2</v>
      </c>
      <c r="N15" s="122">
        <v>124873</v>
      </c>
      <c r="O15" s="123">
        <f>+IF(N15&lt;&gt;"",(N15-(L15))/L15,"")</f>
        <v>9.9970073683444283E-3</v>
      </c>
      <c r="P15" s="122">
        <v>126122</v>
      </c>
      <c r="Q15" s="123">
        <f>+IF(P15&lt;&gt;"",(P15-(N15))/N15,"")</f>
        <v>1.0002162196791941E-2</v>
      </c>
      <c r="R15" s="122">
        <v>127383</v>
      </c>
      <c r="S15" s="123">
        <f>+IF(R15&lt;&gt;"",(R15-(P15))/P15,"")</f>
        <v>9.9982556572207858E-3</v>
      </c>
      <c r="T15" s="122">
        <v>128657</v>
      </c>
      <c r="U15" s="123">
        <f>+IF(T15&lt;&gt;"",(T15-(R15))/R15,"")</f>
        <v>1.0001334557986545E-2</v>
      </c>
      <c r="V15" s="122">
        <v>129943</v>
      </c>
      <c r="W15" s="123">
        <f>+IF(V15&lt;&gt;"",(V15-(T15))/T15,"")</f>
        <v>9.9955696153337954E-3</v>
      </c>
      <c r="X15" s="122">
        <v>131243</v>
      </c>
      <c r="Y15" s="124">
        <f>+IF(X15&lt;&gt;"",(X15-(V15))/V15,"")</f>
        <v>1.0004386538713128E-2</v>
      </c>
      <c r="Z15" s="8"/>
      <c r="AA15" s="30" t="str">
        <f>IF(I31&lt;&gt;"",ROUND(I31,3),"")</f>
        <v/>
      </c>
      <c r="AB15" s="29">
        <f t="shared" ref="AB15:AB23" si="0">+IF(AB14&lt;&gt;"",AB14*(1+$AC$14),"")</f>
        <v>10200</v>
      </c>
      <c r="AC15"/>
      <c r="AD15" s="2">
        <f>+AD14+1</f>
        <v>2</v>
      </c>
      <c r="AE15" s="29">
        <f t="shared" ref="AE15:AE23" si="1">+IF(AE14&lt;&gt;"",AE14*(1+$AC$14),"")</f>
        <v>122400</v>
      </c>
    </row>
    <row r="16" spans="1:31" s="2" customFormat="1" ht="22.5" customHeight="1" thickBot="1">
      <c r="A16" s="14"/>
      <c r="B16" s="1"/>
      <c r="C16" s="93" t="s">
        <v>15</v>
      </c>
      <c r="D16" s="58" t="str">
        <f>+IF(F16&lt;&gt;"",F16+H16+J16+L16+N16+P16+R16+T16+V16+X16,"")</f>
        <v/>
      </c>
      <c r="E16" s="63" t="str">
        <f t="shared" ref="E16:E35" si="2">IF(ISERR(+D16/$D$15)," ",D16/$D$15)</f>
        <v xml:space="preserve"> </v>
      </c>
      <c r="F16" s="43"/>
      <c r="G16" s="60">
        <f>IF(ISERR(+F16/$F$15)," ",F16/$F$15)</f>
        <v>0</v>
      </c>
      <c r="H16" s="44"/>
      <c r="I16" s="60" t="str">
        <f>+IF(H16&lt;&gt;"",(H16-(F16))/F16,"")</f>
        <v/>
      </c>
      <c r="J16" s="44"/>
      <c r="K16" s="60" t="str">
        <f>+IF(J16&lt;&gt;"",(J16-(H16))/H16,"")</f>
        <v/>
      </c>
      <c r="L16" s="44"/>
      <c r="M16" s="60" t="str">
        <f>+IF(L16&lt;&gt;"",(L16-(J16))/J16,"")</f>
        <v/>
      </c>
      <c r="N16" s="44"/>
      <c r="O16" s="60" t="str">
        <f>+IF(N16&lt;&gt;"",(N16-(L16))/L16,"")</f>
        <v/>
      </c>
      <c r="P16" s="44"/>
      <c r="Q16" s="60" t="str">
        <f>+IF(P16&lt;&gt;"",(P16-(N16))/N16,"")</f>
        <v/>
      </c>
      <c r="R16" s="44"/>
      <c r="S16" s="60" t="str">
        <f>+IF(R16&lt;&gt;"",(R16-(P16))/P16,"")</f>
        <v/>
      </c>
      <c r="T16" s="44"/>
      <c r="U16" s="60" t="str">
        <f>+IF(T16&lt;&gt;"",(T16-(R16))/R16,"")</f>
        <v/>
      </c>
      <c r="V16" s="44"/>
      <c r="W16" s="60" t="str">
        <f>+IF(V16&lt;&gt;"",(V16-(T16))/T16,"")</f>
        <v/>
      </c>
      <c r="X16" s="44"/>
      <c r="Y16" s="87" t="str">
        <f>+IF(X16&lt;&gt;"",(X16-(V16))/V16,"")</f>
        <v/>
      </c>
      <c r="Z16" s="8"/>
      <c r="AA16" s="30" t="str">
        <f>IF(K31&lt;&gt;"",ROUND(K31,3),"")</f>
        <v/>
      </c>
      <c r="AB16" s="29">
        <f t="shared" si="0"/>
        <v>10404</v>
      </c>
      <c r="AC16"/>
      <c r="AD16" s="2">
        <f t="shared" ref="AD16:AD23" si="3">+AD15+1</f>
        <v>3</v>
      </c>
      <c r="AE16" s="29">
        <f t="shared" si="1"/>
        <v>124848</v>
      </c>
    </row>
    <row r="17" spans="1:40" s="2" customFormat="1" ht="22.5" customHeight="1" thickBot="1">
      <c r="A17" s="14"/>
      <c r="B17" s="1"/>
      <c r="C17" s="94" t="s">
        <v>16</v>
      </c>
      <c r="D17" s="45" t="str">
        <f>+IF(ISERR(D15-D16),"",D15-D16)</f>
        <v/>
      </c>
      <c r="E17" s="46" t="str">
        <f t="shared" si="2"/>
        <v xml:space="preserve"> </v>
      </c>
      <c r="F17" s="37">
        <f>+IF(F15&lt;&gt;"",F15-F16,"")</f>
        <v>120000</v>
      </c>
      <c r="G17" s="38">
        <f t="shared" ref="G17:G28" si="4">IF(ISERR(+F17/$F$15)," ",F17/$F$15)</f>
        <v>1</v>
      </c>
      <c r="H17" s="39">
        <f>+IF(H15&lt;&gt;"",H15-H16,"")</f>
        <v>121200</v>
      </c>
      <c r="I17" s="38">
        <f>IF(ISERR(+H17/$H$15)," ",H17/$H$15)</f>
        <v>1</v>
      </c>
      <c r="J17" s="40">
        <f>+IF(J15&lt;&gt;"",J15-J16,"")</f>
        <v>122412</v>
      </c>
      <c r="K17" s="38">
        <f>IF(ISERR(+J17/$J$15)," ",J17/$J$15)</f>
        <v>1</v>
      </c>
      <c r="L17" s="40">
        <f>+IF(L15&lt;&gt;"",L15-L16,"")</f>
        <v>123637</v>
      </c>
      <c r="M17" s="38">
        <f>IF(ISERR(+L17/$L$15)," ",L17/$L$15)</f>
        <v>1</v>
      </c>
      <c r="N17" s="40">
        <f>+IF(N15&lt;&gt;"",N15-N16,"")</f>
        <v>124873</v>
      </c>
      <c r="O17" s="38">
        <f>IF(ISERR(+N17/$N$15)," ",N17/$N$15)</f>
        <v>1</v>
      </c>
      <c r="P17" s="40">
        <f>+IF(P15&lt;&gt;"",P15-P16,"")</f>
        <v>126122</v>
      </c>
      <c r="Q17" s="38">
        <f>IF(ISERR(+P17/$P$15)," ",P17/$P$15)</f>
        <v>1</v>
      </c>
      <c r="R17" s="40">
        <f>+IF(R15&lt;&gt;"",R15-R16,"")</f>
        <v>127383</v>
      </c>
      <c r="S17" s="38">
        <f>IF(ISERR(+R17/$R$15)," ",R17/$R$15)</f>
        <v>1</v>
      </c>
      <c r="T17" s="40">
        <f>+IF(T15&lt;&gt;"",T15-T16,"")</f>
        <v>128657</v>
      </c>
      <c r="U17" s="38">
        <f>IF(ISERR(+T17/$R$15)," ",T17/$R$15)</f>
        <v>1.0100013345579866</v>
      </c>
      <c r="V17" s="40">
        <f>+IF(V15&lt;&gt;"",V15-V16,"")</f>
        <v>129943</v>
      </c>
      <c r="W17" s="38">
        <f>IF(ISERR(+V17/$R$15)," ",V17/$R$15)</f>
        <v>1.0200968732091409</v>
      </c>
      <c r="X17" s="40">
        <f>+IF(X15&lt;&gt;"",X15-X16,"")</f>
        <v>131243</v>
      </c>
      <c r="Y17" s="54">
        <f>IF(ISERR(+X17/$R$15)," ",X17/$R$15)</f>
        <v>1.0303023166356577</v>
      </c>
      <c r="Z17" s="8"/>
      <c r="AA17" s="30" t="str">
        <f>IF(M31&lt;&gt;"",ROUND(M31,3),"")</f>
        <v/>
      </c>
      <c r="AB17" s="29">
        <f t="shared" si="0"/>
        <v>10612.08</v>
      </c>
      <c r="AC17"/>
      <c r="AD17" s="2">
        <f t="shared" si="3"/>
        <v>4</v>
      </c>
      <c r="AE17" s="29">
        <f t="shared" si="1"/>
        <v>127344.96000000001</v>
      </c>
    </row>
    <row r="18" spans="1:40" s="2" customFormat="1" ht="22.5" customHeight="1">
      <c r="A18" s="14"/>
      <c r="B18" s="1"/>
      <c r="C18" s="95" t="s">
        <v>17</v>
      </c>
      <c r="D18" s="58" t="str">
        <f>+IF(F18&lt;&gt;"",F18+H18+J18+L18+N18+P18+R18+T18+V18+X18,"")</f>
        <v/>
      </c>
      <c r="E18" s="64" t="str">
        <f t="shared" si="2"/>
        <v xml:space="preserve"> </v>
      </c>
      <c r="F18" s="47"/>
      <c r="G18" s="65">
        <f t="shared" si="4"/>
        <v>0</v>
      </c>
      <c r="H18" s="48"/>
      <c r="I18" s="65" t="str">
        <f t="shared" ref="I18:I25" si="5">+IF(H18&lt;&gt;"",(H18-(F18))/F18,"")</f>
        <v/>
      </c>
      <c r="J18" s="48"/>
      <c r="K18" s="65" t="str">
        <f t="shared" ref="K18:K25" si="6">+IF(J18&lt;&gt;"",(J18-(H18))/H18,"")</f>
        <v/>
      </c>
      <c r="L18" s="48"/>
      <c r="M18" s="65" t="str">
        <f t="shared" ref="M18:M25" si="7">+IF(L18&lt;&gt;"",(L18-(J18))/J18,"")</f>
        <v/>
      </c>
      <c r="N18" s="48"/>
      <c r="O18" s="65" t="str">
        <f t="shared" ref="O18:O25" si="8">+IF(N18&lt;&gt;"",(N18-(L18))/L18,"")</f>
        <v/>
      </c>
      <c r="P18" s="48"/>
      <c r="Q18" s="65" t="str">
        <f t="shared" ref="Q18:Q25" si="9">+IF(P18&lt;&gt;"",(P18-(N18))/N18,"")</f>
        <v/>
      </c>
      <c r="R18" s="48"/>
      <c r="S18" s="65" t="str">
        <f t="shared" ref="S18:S25" si="10">+IF(R18&lt;&gt;"",(R18-(P18))/P18,"")</f>
        <v/>
      </c>
      <c r="T18" s="48"/>
      <c r="U18" s="65" t="str">
        <f t="shared" ref="U18:U25" si="11">+IF(T18&lt;&gt;"",(T18-(R18))/R18,"")</f>
        <v/>
      </c>
      <c r="V18" s="48"/>
      <c r="W18" s="65" t="str">
        <f t="shared" ref="W18:W25" si="12">+IF(V18&lt;&gt;"",(V18-(T18))/T18,"")</f>
        <v/>
      </c>
      <c r="X18" s="48"/>
      <c r="Y18" s="88" t="str">
        <f t="shared" ref="Y18:Y25" si="13">+IF(X18&lt;&gt;"",(X18-(V18))/V18,"")</f>
        <v/>
      </c>
      <c r="Z18" s="8"/>
      <c r="AA18" s="30" t="str">
        <f>IF(O31&lt;&gt;"",ROUND(O31,3),"")</f>
        <v/>
      </c>
      <c r="AB18" s="29">
        <f t="shared" si="0"/>
        <v>10824.321599999999</v>
      </c>
      <c r="AC18"/>
      <c r="AD18" s="2">
        <f t="shared" si="3"/>
        <v>5</v>
      </c>
      <c r="AE18" s="29">
        <f t="shared" si="1"/>
        <v>129891.85920000001</v>
      </c>
      <c r="AH18" s="132"/>
      <c r="AJ18" s="2">
        <v>3600</v>
      </c>
    </row>
    <row r="19" spans="1:40" s="2" customFormat="1" ht="22.5" customHeight="1" thickBot="1">
      <c r="A19" s="14"/>
      <c r="B19" s="1"/>
      <c r="C19" s="95" t="s">
        <v>18</v>
      </c>
      <c r="D19" s="58" t="str">
        <f>+IF(F19&lt;&gt;"",F19+H19+J19+L19+N19+P19+R19+T19+V19+X19,"")</f>
        <v/>
      </c>
      <c r="E19" s="63" t="str">
        <f t="shared" si="2"/>
        <v xml:space="preserve"> </v>
      </c>
      <c r="F19" s="41"/>
      <c r="G19" s="61">
        <f t="shared" si="4"/>
        <v>0</v>
      </c>
      <c r="H19" s="42"/>
      <c r="I19" s="61" t="str">
        <f>+IF(H19&lt;&gt;"",(H19-(F19))/F19,"")</f>
        <v/>
      </c>
      <c r="J19" s="42"/>
      <c r="K19" s="61" t="str">
        <f t="shared" si="6"/>
        <v/>
      </c>
      <c r="L19" s="42"/>
      <c r="M19" s="61" t="str">
        <f t="shared" si="7"/>
        <v/>
      </c>
      <c r="N19" s="42"/>
      <c r="O19" s="61" t="str">
        <f t="shared" si="8"/>
        <v/>
      </c>
      <c r="P19" s="42"/>
      <c r="Q19" s="61" t="str">
        <f t="shared" si="9"/>
        <v/>
      </c>
      <c r="R19" s="42"/>
      <c r="S19" s="61" t="str">
        <f t="shared" si="10"/>
        <v/>
      </c>
      <c r="T19" s="42"/>
      <c r="U19" s="61" t="str">
        <f t="shared" si="11"/>
        <v/>
      </c>
      <c r="V19" s="42"/>
      <c r="W19" s="61" t="str">
        <f t="shared" si="12"/>
        <v/>
      </c>
      <c r="X19" s="42"/>
      <c r="Y19" s="86" t="str">
        <f t="shared" si="13"/>
        <v/>
      </c>
      <c r="Z19" s="8"/>
      <c r="AA19" s="30" t="str">
        <f>IF(Q31&lt;&gt;"",ROUND(Q31,3),"")</f>
        <v/>
      </c>
      <c r="AB19" s="29">
        <f t="shared" si="0"/>
        <v>11040.808031999999</v>
      </c>
      <c r="AC19"/>
      <c r="AD19" s="2">
        <f t="shared" si="3"/>
        <v>6</v>
      </c>
      <c r="AE19" s="29">
        <f t="shared" si="1"/>
        <v>132489.69638400001</v>
      </c>
      <c r="AH19" s="132"/>
      <c r="AJ19" s="2">
        <v>3636</v>
      </c>
      <c r="AM19" s="194" t="s">
        <v>58</v>
      </c>
      <c r="AN19" s="196" t="s">
        <v>58</v>
      </c>
    </row>
    <row r="20" spans="1:40" s="2" customFormat="1" ht="22.5" customHeight="1" thickBot="1">
      <c r="A20" s="14"/>
      <c r="B20" s="1"/>
      <c r="C20" s="95" t="s">
        <v>19</v>
      </c>
      <c r="D20" s="58" t="str">
        <f>+IF(F20&lt;&gt;"",F20+H20+J20+L20+N20+P20+R20+T20+V20+X20,"")</f>
        <v/>
      </c>
      <c r="E20" s="63" t="str">
        <f t="shared" si="2"/>
        <v xml:space="preserve"> </v>
      </c>
      <c r="F20" s="41"/>
      <c r="G20" s="61">
        <f t="shared" si="4"/>
        <v>0</v>
      </c>
      <c r="H20" s="42"/>
      <c r="I20" s="61" t="str">
        <f>+IF(H20&lt;&gt;"",(H20-(F20))/F20,"")</f>
        <v/>
      </c>
      <c r="J20" s="42"/>
      <c r="K20" s="61" t="str">
        <f t="shared" si="6"/>
        <v/>
      </c>
      <c r="L20" s="42"/>
      <c r="M20" s="61" t="str">
        <f t="shared" si="7"/>
        <v/>
      </c>
      <c r="N20" s="42"/>
      <c r="O20" s="61" t="str">
        <f t="shared" si="8"/>
        <v/>
      </c>
      <c r="P20" s="42"/>
      <c r="Q20" s="61" t="str">
        <f t="shared" si="9"/>
        <v/>
      </c>
      <c r="R20" s="42"/>
      <c r="S20" s="61" t="str">
        <f t="shared" si="10"/>
        <v/>
      </c>
      <c r="T20" s="42"/>
      <c r="U20" s="61" t="str">
        <f t="shared" si="11"/>
        <v/>
      </c>
      <c r="V20" s="42"/>
      <c r="W20" s="61" t="str">
        <f t="shared" si="12"/>
        <v/>
      </c>
      <c r="X20" s="42"/>
      <c r="Y20" s="86" t="str">
        <f t="shared" si="13"/>
        <v/>
      </c>
      <c r="Z20" s="8"/>
      <c r="AA20" s="30" t="str">
        <f>IF(S31&lt;&gt;"",ROUND(S31,3),"")</f>
        <v/>
      </c>
      <c r="AB20" s="29">
        <f t="shared" si="0"/>
        <v>11261.62419264</v>
      </c>
      <c r="AC20"/>
      <c r="AD20" s="2">
        <f t="shared" si="3"/>
        <v>7</v>
      </c>
      <c r="AE20" s="29">
        <f t="shared" si="1"/>
        <v>135139.49031168001</v>
      </c>
      <c r="AH20" s="132"/>
      <c r="AJ20" s="2">
        <v>3672.36</v>
      </c>
      <c r="AM20" s="194" t="s">
        <v>59</v>
      </c>
      <c r="AN20" s="196" t="s">
        <v>59</v>
      </c>
    </row>
    <row r="21" spans="1:40" s="2" customFormat="1" ht="22.5" customHeight="1" thickBot="1">
      <c r="A21" s="14"/>
      <c r="B21" s="1"/>
      <c r="C21" s="95" t="s">
        <v>20</v>
      </c>
      <c r="D21" s="58" t="str">
        <f>+IF(F21&lt;&gt;"",F21+H21+J21+L21+N21+P21+R21+T21+V21+X21,"")</f>
        <v/>
      </c>
      <c r="E21" s="63" t="str">
        <f t="shared" si="2"/>
        <v xml:space="preserve"> </v>
      </c>
      <c r="F21" s="41"/>
      <c r="G21" s="61">
        <f t="shared" si="4"/>
        <v>0</v>
      </c>
      <c r="H21" s="42"/>
      <c r="I21" s="61" t="str">
        <f>+IF(H21&lt;&gt;"",(H21-(F21))/F21,"")</f>
        <v/>
      </c>
      <c r="J21" s="42"/>
      <c r="K21" s="61" t="str">
        <f t="shared" si="6"/>
        <v/>
      </c>
      <c r="L21" s="42"/>
      <c r="M21" s="61" t="str">
        <f t="shared" si="7"/>
        <v/>
      </c>
      <c r="N21" s="42"/>
      <c r="O21" s="61" t="str">
        <f t="shared" si="8"/>
        <v/>
      </c>
      <c r="P21" s="42"/>
      <c r="Q21" s="61" t="str">
        <f t="shared" si="9"/>
        <v/>
      </c>
      <c r="R21" s="42"/>
      <c r="S21" s="61" t="str">
        <f t="shared" si="10"/>
        <v/>
      </c>
      <c r="T21" s="42"/>
      <c r="U21" s="61" t="str">
        <f t="shared" si="11"/>
        <v/>
      </c>
      <c r="V21" s="42"/>
      <c r="W21" s="61" t="str">
        <f t="shared" si="12"/>
        <v/>
      </c>
      <c r="X21" s="42"/>
      <c r="Y21" s="86" t="str">
        <f t="shared" si="13"/>
        <v/>
      </c>
      <c r="Z21" s="8"/>
      <c r="AA21" s="30"/>
      <c r="AB21" s="29">
        <f t="shared" si="0"/>
        <v>11486.8566764928</v>
      </c>
      <c r="AC21"/>
      <c r="AD21" s="2">
        <f t="shared" si="3"/>
        <v>8</v>
      </c>
      <c r="AE21" s="29">
        <f t="shared" si="1"/>
        <v>137842.28011791361</v>
      </c>
      <c r="AH21" s="132"/>
      <c r="AI21" s="133">
        <v>3672.36</v>
      </c>
      <c r="AJ21" s="2">
        <v>3709.0836000000004</v>
      </c>
      <c r="AM21" s="194" t="s">
        <v>60</v>
      </c>
      <c r="AN21" s="196" t="s">
        <v>60</v>
      </c>
    </row>
    <row r="22" spans="1:40" s="2" customFormat="1" ht="22.5" customHeight="1" thickBot="1">
      <c r="A22" s="14"/>
      <c r="B22" s="1"/>
      <c r="C22" s="95" t="s">
        <v>21</v>
      </c>
      <c r="D22" s="58" t="str">
        <f t="shared" ref="D22:D27" si="14">+IF(F22&lt;&gt;"",F22+H22+J22+L22+N22+P22+R22+T22+V22+X22,"")</f>
        <v/>
      </c>
      <c r="E22" s="63" t="str">
        <f t="shared" si="2"/>
        <v xml:space="preserve"> </v>
      </c>
      <c r="F22" s="41"/>
      <c r="G22" s="61">
        <f t="shared" si="4"/>
        <v>0</v>
      </c>
      <c r="H22" s="42"/>
      <c r="I22" s="61" t="str">
        <f t="shared" si="5"/>
        <v/>
      </c>
      <c r="J22" s="42"/>
      <c r="K22" s="61" t="str">
        <f t="shared" si="6"/>
        <v/>
      </c>
      <c r="L22" s="42"/>
      <c r="M22" s="61" t="str">
        <f t="shared" si="7"/>
        <v/>
      </c>
      <c r="N22" s="42"/>
      <c r="O22" s="61" t="str">
        <f t="shared" si="8"/>
        <v/>
      </c>
      <c r="P22" s="42"/>
      <c r="Q22" s="61" t="str">
        <f t="shared" si="9"/>
        <v/>
      </c>
      <c r="R22" s="42"/>
      <c r="S22" s="61" t="str">
        <f t="shared" si="10"/>
        <v/>
      </c>
      <c r="T22" s="42"/>
      <c r="U22" s="61" t="str">
        <f t="shared" si="11"/>
        <v/>
      </c>
      <c r="V22" s="42"/>
      <c r="W22" s="61" t="str">
        <f t="shared" si="12"/>
        <v/>
      </c>
      <c r="X22" s="42"/>
      <c r="Y22" s="86" t="str">
        <f t="shared" si="13"/>
        <v/>
      </c>
      <c r="Z22" s="8"/>
      <c r="AA22" s="30"/>
      <c r="AB22" s="29">
        <f t="shared" si="0"/>
        <v>11716.593810022656</v>
      </c>
      <c r="AC22"/>
      <c r="AD22" s="2">
        <f t="shared" si="3"/>
        <v>9</v>
      </c>
      <c r="AE22" s="29">
        <f t="shared" si="1"/>
        <v>140599.1257202719</v>
      </c>
      <c r="AH22" s="132"/>
      <c r="AI22" s="133">
        <v>3709.0836000000004</v>
      </c>
      <c r="AJ22" s="2">
        <v>3746.1744360000002</v>
      </c>
      <c r="AM22" s="194" t="s">
        <v>61</v>
      </c>
      <c r="AN22" s="196" t="s">
        <v>61</v>
      </c>
    </row>
    <row r="23" spans="1:40" s="2" customFormat="1" ht="22.5" customHeight="1" thickBot="1">
      <c r="A23" s="14"/>
      <c r="B23" s="1"/>
      <c r="C23" s="95" t="s">
        <v>22</v>
      </c>
      <c r="D23" s="58" t="str">
        <f t="shared" si="14"/>
        <v/>
      </c>
      <c r="E23" s="63" t="str">
        <f t="shared" si="2"/>
        <v xml:space="preserve"> </v>
      </c>
      <c r="F23" s="41"/>
      <c r="G23" s="61">
        <f t="shared" si="4"/>
        <v>0</v>
      </c>
      <c r="H23" s="42"/>
      <c r="I23" s="61" t="str">
        <f t="shared" si="5"/>
        <v/>
      </c>
      <c r="J23" s="42"/>
      <c r="K23" s="61" t="str">
        <f t="shared" si="6"/>
        <v/>
      </c>
      <c r="L23" s="42"/>
      <c r="M23" s="61" t="str">
        <f t="shared" si="7"/>
        <v/>
      </c>
      <c r="N23" s="42"/>
      <c r="O23" s="61" t="str">
        <f t="shared" si="8"/>
        <v/>
      </c>
      <c r="P23" s="42"/>
      <c r="Q23" s="61" t="str">
        <f t="shared" si="9"/>
        <v/>
      </c>
      <c r="R23" s="42"/>
      <c r="S23" s="61" t="str">
        <f t="shared" si="10"/>
        <v/>
      </c>
      <c r="T23" s="42"/>
      <c r="U23" s="61" t="str">
        <f t="shared" si="11"/>
        <v/>
      </c>
      <c r="V23" s="42"/>
      <c r="W23" s="61" t="str">
        <f t="shared" si="12"/>
        <v/>
      </c>
      <c r="X23" s="42"/>
      <c r="Y23" s="86" t="str">
        <f t="shared" si="13"/>
        <v/>
      </c>
      <c r="Z23" s="8"/>
      <c r="AA23" s="30"/>
      <c r="AB23" s="29">
        <f t="shared" si="0"/>
        <v>11950.925686223109</v>
      </c>
      <c r="AC23"/>
      <c r="AD23" s="2">
        <f t="shared" si="3"/>
        <v>10</v>
      </c>
      <c r="AE23" s="29">
        <f t="shared" si="1"/>
        <v>143411.10823467735</v>
      </c>
      <c r="AI23" s="133">
        <v>3746.1744360000002</v>
      </c>
      <c r="AJ23" s="2">
        <v>3783.6361803600003</v>
      </c>
      <c r="AM23" s="194" t="s">
        <v>62</v>
      </c>
      <c r="AN23" s="196" t="s">
        <v>69</v>
      </c>
    </row>
    <row r="24" spans="1:40" s="2" customFormat="1" ht="22.5" customHeight="1" thickBot="1">
      <c r="A24" s="14"/>
      <c r="B24" s="1"/>
      <c r="C24" s="95" t="s">
        <v>23</v>
      </c>
      <c r="D24" s="58" t="str">
        <f t="shared" si="14"/>
        <v/>
      </c>
      <c r="E24" s="63" t="str">
        <f t="shared" si="2"/>
        <v xml:space="preserve"> </v>
      </c>
      <c r="F24" s="41"/>
      <c r="G24" s="61">
        <f t="shared" si="4"/>
        <v>0</v>
      </c>
      <c r="H24" s="42"/>
      <c r="I24" s="61" t="str">
        <f t="shared" si="5"/>
        <v/>
      </c>
      <c r="J24" s="42"/>
      <c r="K24" s="61" t="str">
        <f t="shared" si="6"/>
        <v/>
      </c>
      <c r="L24" s="42"/>
      <c r="M24" s="61" t="str">
        <f t="shared" si="7"/>
        <v/>
      </c>
      <c r="N24" s="42"/>
      <c r="O24" s="61" t="str">
        <f t="shared" si="8"/>
        <v/>
      </c>
      <c r="P24" s="42"/>
      <c r="Q24" s="61" t="str">
        <f t="shared" si="9"/>
        <v/>
      </c>
      <c r="R24" s="42"/>
      <c r="S24" s="61" t="str">
        <f t="shared" si="10"/>
        <v/>
      </c>
      <c r="T24" s="42"/>
      <c r="U24" s="61" t="str">
        <f t="shared" si="11"/>
        <v/>
      </c>
      <c r="V24" s="42"/>
      <c r="W24" s="61" t="str">
        <f t="shared" si="12"/>
        <v/>
      </c>
      <c r="X24" s="42"/>
      <c r="Y24" s="86" t="str">
        <f t="shared" si="13"/>
        <v/>
      </c>
      <c r="Z24" s="8"/>
      <c r="AA24" s="30"/>
      <c r="AB24" s="29">
        <f>IF(AB14&lt;&gt;"",SUM(AB14:AB23),"")</f>
        <v>109497.20999737855</v>
      </c>
      <c r="AI24" s="133">
        <v>3783.6361803600003</v>
      </c>
      <c r="AJ24" s="2">
        <v>3821.4725421636003</v>
      </c>
      <c r="AM24" s="194" t="s">
        <v>63</v>
      </c>
      <c r="AN24" s="196" t="s">
        <v>63</v>
      </c>
    </row>
    <row r="25" spans="1:40" s="2" customFormat="1" ht="22.5" customHeight="1" thickBot="1">
      <c r="A25" s="14"/>
      <c r="B25" s="1"/>
      <c r="C25" s="95" t="s">
        <v>38</v>
      </c>
      <c r="D25" s="58" t="str">
        <f t="shared" si="14"/>
        <v/>
      </c>
      <c r="E25" s="66" t="str">
        <f t="shared" si="2"/>
        <v xml:space="preserve"> </v>
      </c>
      <c r="F25" s="43"/>
      <c r="G25" s="60">
        <f t="shared" si="4"/>
        <v>0</v>
      </c>
      <c r="H25" s="42"/>
      <c r="I25" s="60" t="str">
        <f t="shared" si="5"/>
        <v/>
      </c>
      <c r="J25" s="42"/>
      <c r="K25" s="60" t="str">
        <f t="shared" si="6"/>
        <v/>
      </c>
      <c r="L25" s="42"/>
      <c r="M25" s="60" t="str">
        <f t="shared" si="7"/>
        <v/>
      </c>
      <c r="N25" s="42"/>
      <c r="O25" s="60" t="str">
        <f t="shared" si="8"/>
        <v/>
      </c>
      <c r="P25" s="42"/>
      <c r="Q25" s="60" t="str">
        <f t="shared" si="9"/>
        <v/>
      </c>
      <c r="R25" s="42"/>
      <c r="S25" s="60" t="str">
        <f t="shared" si="10"/>
        <v/>
      </c>
      <c r="T25" s="42"/>
      <c r="U25" s="60" t="str">
        <f t="shared" si="11"/>
        <v/>
      </c>
      <c r="V25" s="42"/>
      <c r="W25" s="60" t="str">
        <f t="shared" si="12"/>
        <v/>
      </c>
      <c r="X25" s="42"/>
      <c r="Y25" s="87" t="str">
        <f t="shared" si="13"/>
        <v/>
      </c>
      <c r="Z25" s="8"/>
      <c r="AA25" s="30"/>
      <c r="AB25" s="29"/>
      <c r="AI25" s="133">
        <v>3821.4725421636003</v>
      </c>
      <c r="AJ25" s="2">
        <v>3859.6872675852364</v>
      </c>
      <c r="AM25" s="194" t="s">
        <v>64</v>
      </c>
      <c r="AN25" s="196" t="s">
        <v>64</v>
      </c>
    </row>
    <row r="26" spans="1:40" s="2" customFormat="1" ht="22.5" customHeight="1" thickBot="1">
      <c r="A26" s="14"/>
      <c r="B26" s="1"/>
      <c r="C26" s="94" t="s">
        <v>24</v>
      </c>
      <c r="D26" s="45" t="str">
        <f>IF(D18&lt;&gt;"",SUM(D18:D25),"")</f>
        <v/>
      </c>
      <c r="E26" s="46" t="str">
        <f t="shared" si="2"/>
        <v xml:space="preserve"> </v>
      </c>
      <c r="F26" s="37">
        <f>IF(F15&lt;&gt;"",SUM(F18:F25),"")</f>
        <v>0</v>
      </c>
      <c r="G26" s="38">
        <f t="shared" si="4"/>
        <v>0</v>
      </c>
      <c r="H26" s="39">
        <f>IF(H15&lt;&gt;"",SUM(H18:H25),"")</f>
        <v>0</v>
      </c>
      <c r="I26" s="38">
        <f>IF(ISERR(+H26/$H$15)," ",H26/$H$15)</f>
        <v>0</v>
      </c>
      <c r="J26" s="39">
        <f>IF(J15&lt;&gt;"",SUM(J18:J25),"")</f>
        <v>0</v>
      </c>
      <c r="K26" s="38">
        <f>IF(ISERR(+J26/$J$15)," ",J26/$J$15)</f>
        <v>0</v>
      </c>
      <c r="L26" s="39">
        <f>IF(L15&lt;&gt;"",SUM(L18:L25),"")</f>
        <v>0</v>
      </c>
      <c r="M26" s="38">
        <f>IF(ISERR(+L26/$L$15)," ",L26/$L$15)</f>
        <v>0</v>
      </c>
      <c r="N26" s="39">
        <f>IF(N15&lt;&gt;"",SUM(N18:N25),"")</f>
        <v>0</v>
      </c>
      <c r="O26" s="38">
        <f>IF(ISERR(+N26/$N$15)," ",N26/$N$15)</f>
        <v>0</v>
      </c>
      <c r="P26" s="39">
        <f>IF(P15&lt;&gt;"",SUM(P18:P25),"")</f>
        <v>0</v>
      </c>
      <c r="Q26" s="38">
        <f>IF(ISERR(+P26/$P$15)," ",P26/$P$15)</f>
        <v>0</v>
      </c>
      <c r="R26" s="39">
        <f>IF(R15&lt;&gt;"",SUM(R18:R25),"")</f>
        <v>0</v>
      </c>
      <c r="S26" s="38">
        <f>IF(ISERR(+R26/$R$15)," ",R26/$R$15)</f>
        <v>0</v>
      </c>
      <c r="T26" s="39">
        <f>IF(T15&lt;&gt;"",SUM(T18:T25),"")</f>
        <v>0</v>
      </c>
      <c r="U26" s="38">
        <f>IF(ISERR(+T26/$R$15)," ",T26/$R$15)</f>
        <v>0</v>
      </c>
      <c r="V26" s="39">
        <f>IF(V15&lt;&gt;"",SUM(V18:V25),"")</f>
        <v>0</v>
      </c>
      <c r="W26" s="38">
        <f>IF(ISERR(+V26/$R$15)," ",V26/$R$15)</f>
        <v>0</v>
      </c>
      <c r="X26" s="39">
        <f>IF(X15&lt;&gt;"",SUM(X18:X25),"")</f>
        <v>0</v>
      </c>
      <c r="Y26" s="54">
        <f>IF(ISERR(+X26/$R$15)," ",X26/$R$15)</f>
        <v>0</v>
      </c>
      <c r="Z26" s="8"/>
      <c r="AA26" s="30"/>
      <c r="AB26" s="29"/>
      <c r="AI26" s="133">
        <v>3859.6872675852364</v>
      </c>
      <c r="AJ26" s="2">
        <v>3898.2841402610889</v>
      </c>
      <c r="AM26" s="194" t="s">
        <v>65</v>
      </c>
      <c r="AN26" s="196" t="s">
        <v>65</v>
      </c>
    </row>
    <row r="27" spans="1:40" s="2" customFormat="1" ht="22.5" customHeight="1" thickBot="1">
      <c r="A27" s="14"/>
      <c r="B27" s="1"/>
      <c r="C27" s="96" t="s">
        <v>25</v>
      </c>
      <c r="D27" s="58" t="str">
        <f t="shared" si="14"/>
        <v/>
      </c>
      <c r="E27" s="68" t="str">
        <f t="shared" si="2"/>
        <v xml:space="preserve"> </v>
      </c>
      <c r="F27" s="49"/>
      <c r="G27" s="69">
        <f t="shared" si="4"/>
        <v>0</v>
      </c>
      <c r="H27" s="50"/>
      <c r="I27" s="69" t="str">
        <f>+IF(H27&lt;&gt;"",(H27-(F27))/F27,"")</f>
        <v/>
      </c>
      <c r="J27" s="50"/>
      <c r="K27" s="69" t="str">
        <f>+IF(J27&lt;&gt;"",(J27-(H27))/H27,"")</f>
        <v/>
      </c>
      <c r="L27" s="50"/>
      <c r="M27" s="69" t="str">
        <f>+IF(L27&lt;&gt;"",(L27-(J27))/J27,"")</f>
        <v/>
      </c>
      <c r="N27" s="50"/>
      <c r="O27" s="69" t="str">
        <f>+IF(N27&lt;&gt;"",(N27-(L27))/L27,"")</f>
        <v/>
      </c>
      <c r="P27" s="50"/>
      <c r="Q27" s="69" t="str">
        <f>+IF(P27&lt;&gt;"",(P27-(N27))/N27,"")</f>
        <v/>
      </c>
      <c r="R27" s="50"/>
      <c r="S27" s="69" t="str">
        <f>+IF(R27&lt;&gt;"",(R27-(P27))/P27,"")</f>
        <v/>
      </c>
      <c r="T27" s="50"/>
      <c r="U27" s="69" t="str">
        <f>+IF(T27&lt;&gt;"",(T27-(R27))/R27,"")</f>
        <v/>
      </c>
      <c r="V27" s="50"/>
      <c r="W27" s="69" t="str">
        <f>+IF(V27&lt;&gt;"",(V27-(T27))/T27,"")</f>
        <v/>
      </c>
      <c r="X27" s="50"/>
      <c r="Y27" s="89" t="str">
        <f>+IF(X27&lt;&gt;"",(X27-(V27))/V27,"")</f>
        <v/>
      </c>
      <c r="Z27" s="8"/>
      <c r="AA27" s="30"/>
      <c r="AB27" s="29"/>
      <c r="AI27" s="133">
        <v>3898.2841402610889</v>
      </c>
      <c r="AJ27" s="2">
        <v>3937.2669816636999</v>
      </c>
      <c r="AM27" s="194" t="s">
        <v>66</v>
      </c>
      <c r="AN27" s="196" t="s">
        <v>66</v>
      </c>
    </row>
    <row r="28" spans="1:40" s="2" customFormat="1" ht="42.75" customHeight="1" thickBot="1">
      <c r="A28" s="14"/>
      <c r="B28" s="1"/>
      <c r="C28" s="97" t="s">
        <v>26</v>
      </c>
      <c r="D28" s="70" t="str">
        <f>IF(ISERR(D17-(D26+D27)),"",SUM(D17-(D26+D27)))</f>
        <v/>
      </c>
      <c r="E28" s="71" t="str">
        <f t="shared" si="2"/>
        <v xml:space="preserve"> </v>
      </c>
      <c r="F28" s="70">
        <f>IF(F15&lt;&gt;"",SUM((F17-(F26+F27))),"")</f>
        <v>120000</v>
      </c>
      <c r="G28" s="72">
        <f t="shared" si="4"/>
        <v>1</v>
      </c>
      <c r="H28" s="73">
        <f>IF(H15&lt;&gt;"",SUM((H17-(H26+H27))),"")</f>
        <v>121200</v>
      </c>
      <c r="I28" s="72">
        <f>IF(ISERR(+H28/$H$15)," ",H28/$H$15)</f>
        <v>1</v>
      </c>
      <c r="J28" s="73">
        <f>IF(J15&lt;&gt;"",SUM((J17-(J26+J27))),"")</f>
        <v>122412</v>
      </c>
      <c r="K28" s="74">
        <f>IF(ISERR(+J28/$J$15)," ",J28/$J$15)</f>
        <v>1</v>
      </c>
      <c r="L28" s="73">
        <f>IF(L15&lt;&gt;"",SUM((L17-(L26+L27))),"")</f>
        <v>123637</v>
      </c>
      <c r="M28" s="72">
        <f>IF(ISERR(+L28/$L$15)," ",L28/$L$15)</f>
        <v>1</v>
      </c>
      <c r="N28" s="73">
        <f>IF(N15&lt;&gt;"",SUM((N17-(N26+N27))),"")</f>
        <v>124873</v>
      </c>
      <c r="O28" s="72">
        <f>IF(ISERR(+N28/$N$15)," ",N28/$N$15)</f>
        <v>1</v>
      </c>
      <c r="P28" s="73">
        <f>IF(P15&lt;&gt;"",SUM((P17-(P26+P27))),"")</f>
        <v>126122</v>
      </c>
      <c r="Q28" s="72">
        <f>IF(ISERR(+P28/$P$15)," ",P28/$P$15)</f>
        <v>1</v>
      </c>
      <c r="R28" s="73">
        <f>IF(R15&lt;&gt;"",SUM((R17-(R26+R27))),"")</f>
        <v>127383</v>
      </c>
      <c r="S28" s="72">
        <f>IF(ISERR(+R28/$R$15)," ",R28/$R$15)</f>
        <v>1</v>
      </c>
      <c r="T28" s="73">
        <f>IF(T15&lt;&gt;"",SUM((T17-(T26+T27))),"")</f>
        <v>128657</v>
      </c>
      <c r="U28" s="72">
        <f>IF(ISERR(+T28/$R$15)," ",T28/$R$15)</f>
        <v>1.0100013345579866</v>
      </c>
      <c r="V28" s="73">
        <f>IF(V15&lt;&gt;"",SUM((V17-(V26+V27))),"")</f>
        <v>129943</v>
      </c>
      <c r="W28" s="72">
        <f>IF(ISERR(+V28/$R$15)," ",V28/$R$15)</f>
        <v>1.0200968732091409</v>
      </c>
      <c r="X28" s="73">
        <f>IF(X15&lt;&gt;"",SUM((X17-(X26+X27))),"")</f>
        <v>131243</v>
      </c>
      <c r="Y28" s="90">
        <f>IF(ISERR(+X28/$R$15)," ",X28/$R$15)</f>
        <v>1.0303023166356577</v>
      </c>
      <c r="Z28" s="8"/>
      <c r="AI28" s="133">
        <v>3937.2669816636999</v>
      </c>
      <c r="AJ28" s="2">
        <f>SUM(AJ18:AJ27)</f>
        <v>37663.965148033625</v>
      </c>
      <c r="AM28" s="194" t="s">
        <v>67</v>
      </c>
      <c r="AN28" s="196" t="s">
        <v>67</v>
      </c>
    </row>
    <row r="29" spans="1:40" s="2" customFormat="1" ht="51" customHeight="1" thickTop="1" thickBot="1">
      <c r="A29" s="14"/>
      <c r="B29" s="3"/>
      <c r="C29" s="98" t="s">
        <v>33</v>
      </c>
      <c r="D29" s="75">
        <v>16416</v>
      </c>
      <c r="E29" s="76">
        <f t="shared" si="2"/>
        <v>1.3075581256421897E-2</v>
      </c>
      <c r="F29" s="188">
        <v>1569</v>
      </c>
      <c r="G29" s="189"/>
      <c r="H29" s="189">
        <v>1585</v>
      </c>
      <c r="I29" s="189"/>
      <c r="J29" s="190">
        <v>1601</v>
      </c>
      <c r="K29" s="190"/>
      <c r="L29" s="144">
        <v>1617</v>
      </c>
      <c r="M29" s="145"/>
      <c r="N29" s="191">
        <v>1633</v>
      </c>
      <c r="O29" s="145"/>
      <c r="P29" s="144">
        <v>1649</v>
      </c>
      <c r="Q29" s="145"/>
      <c r="R29" s="144">
        <v>1666</v>
      </c>
      <c r="S29" s="192"/>
      <c r="T29" s="193">
        <v>1682</v>
      </c>
      <c r="U29" s="192"/>
      <c r="V29" s="193">
        <v>1699</v>
      </c>
      <c r="W29" s="192"/>
      <c r="X29" s="193">
        <v>1716</v>
      </c>
      <c r="Y29" s="192"/>
      <c r="Z29" s="8"/>
      <c r="AI29" s="134" t="str">
        <f t="shared" ref="AI29:AI33" si="15">IF(AS29&lt;&gt;"",ROUNDUP(AS29,0),"")</f>
        <v/>
      </c>
      <c r="AM29" s="195" t="s">
        <v>68</v>
      </c>
      <c r="AN29" s="2">
        <f>SUM(AM19:AM28)</f>
        <v>0</v>
      </c>
    </row>
    <row r="30" spans="1:40" s="2" customFormat="1" ht="39.75" hidden="1" customHeight="1" thickTop="1" thickBot="1">
      <c r="A30" s="14"/>
      <c r="B30" s="152" t="s">
        <v>27</v>
      </c>
      <c r="C30" s="99" t="s">
        <v>39</v>
      </c>
      <c r="D30" s="77" t="str">
        <f>IF(ISERR(+F30+H30+J30+L30+N30+P30+R30)," ",+F30+H30+J30+L30+N30+P30+R30)</f>
        <v xml:space="preserve"> </v>
      </c>
      <c r="E30" s="78" t="str">
        <f t="shared" si="2"/>
        <v xml:space="preserve"> </v>
      </c>
      <c r="F30" s="154" t="str">
        <f>IF(G31&lt;&gt;"",IF(((F15*0.8)*G31)&gt;=F29,ROUNDUP((F15*0.8)*G31,0),F29),IF(G31="",""))</f>
        <v/>
      </c>
      <c r="G30" s="155" t="e">
        <f>IF(B30&lt;&gt;"",IF(((#REF!*0.8)*H30)&gt;=#REF!,(#REF!*0.8)*H30,#REF!),IF(B30="",""))</f>
        <v>#REF!</v>
      </c>
      <c r="H30" s="141" t="str">
        <f>IF(I31&lt;&gt;"",IF(((H15*0.8)*I31)&gt;=H29,ROUNDUP((H15*0.8)*I31,0),H29),IF(I31="",""))</f>
        <v/>
      </c>
      <c r="I30" s="142" t="e">
        <f>IF(D30&lt;&gt;"",IF(((#REF!*0.8)*J30)&gt;=#REF!,(#REF!*0.8)*J30,#REF!),IF(D30="",""))</f>
        <v>#REF!</v>
      </c>
      <c r="J30" s="156" t="str">
        <f>IF(K31&lt;&gt;"",IF(((J15*0.8)*K31)&gt;=J29,ROUNDUP((J15*0.8)*K31,0),J29),IF(K31="",""))</f>
        <v/>
      </c>
      <c r="K30" s="155" t="str">
        <f>IF(F30&lt;&gt;"",IF(((#REF!*0.8)*L30)&gt;=#REF!,(#REF!*0.8)*L30,#REF!),IF(F30="",""))</f>
        <v/>
      </c>
      <c r="L30" s="141" t="str">
        <f>IF(M31&lt;&gt;"",IF(((L15*0.8)*M31)&gt;=L29,ROUNDUP((L15*0.8)*M31,0),L29),IF(M31="",""))</f>
        <v/>
      </c>
      <c r="M30" s="142" t="str">
        <f>IF(H30&lt;&gt;"",IF(((#REF!*0.8)*N30)&gt;=#REF!,(#REF!*0.8)*N30,#REF!),IF(H30="",""))</f>
        <v/>
      </c>
      <c r="N30" s="156" t="str">
        <f>IF(O31&lt;&gt;"",IF(((N15*0.8)*O31)&gt;=N29,ROUNDUP((N15*0.8)*O31,0),N29),IF(O31="",""))</f>
        <v/>
      </c>
      <c r="O30" s="155" t="str">
        <f>IF(J30&lt;&gt;"",IF(((#REF!*0.8)*P30)&gt;=#REF!,(#REF!*0.8)*P30,#REF!),IF(J30="",""))</f>
        <v/>
      </c>
      <c r="P30" s="141" t="str">
        <f>IF(Q31&lt;&gt;"",IF(((P15*0.8)*Q31)&gt;=P29,ROUNDUP((P15*0.8)*Q31,0),P29),IF(Q31="",""))</f>
        <v/>
      </c>
      <c r="Q30" s="142" t="str">
        <f>IF(L30&lt;&gt;"",IF(((#REF!*0.8)*R30)&gt;=#REF!,(#REF!*0.8)*R30,#REF!),IF(L30="",""))</f>
        <v/>
      </c>
      <c r="R30" s="141" t="str">
        <f>IF(S31&lt;&gt;"",IF(((R15*0.8)*S31)&gt;=R29,ROUNDUP((R15*0.8)*S31,0),R29),IF(S31="",""))</f>
        <v/>
      </c>
      <c r="S30" s="143" t="str">
        <f>IF(N30&lt;&gt;"",IF(((#REF!*0.8)*Z30)&gt;=#REF!,(#REF!*0.8)*Z30,#REF!),IF(N30="",""))</f>
        <v/>
      </c>
      <c r="T30" s="120" t="str">
        <f>IF(U31&lt;&gt;"",IF(((T15*0.8)*U31)&gt;=T29,ROUNDUP((T15*0.8)*U31,0),T29),IF(U31="",""))</f>
        <v/>
      </c>
      <c r="U30" s="121" t="str">
        <f>IF(P30&lt;&gt;"",IF(((#REF!*0.8)*AB30)&gt;=#REF!,(#REF!*0.8)*AB30,#REF!),IF(P30="",""))</f>
        <v/>
      </c>
      <c r="V30" s="120" t="str">
        <f>IF(W31&lt;&gt;"",IF(((V15*0.8)*W31)&gt;=V29,ROUNDUP((V15*0.8)*W31,0),V29),IF(W31="",""))</f>
        <v/>
      </c>
      <c r="W30" s="121" t="str">
        <f>IF(R30&lt;&gt;"",IF(((#REF!*0.8)*AD30)&gt;=#REF!,(#REF!*0.8)*AD30,#REF!),IF(R30="",""))</f>
        <v/>
      </c>
      <c r="X30" s="120" t="str">
        <f>IF(Y31&lt;&gt;"",IF(((X15*0.8)*Y31)&gt;=X29,ROUNDUP((X15*0.8)*Y31,0),X29),IF(Y31="",""))</f>
        <v/>
      </c>
      <c r="Y30" s="121" t="str">
        <f>IF(T30&lt;&gt;"",IF(((#REF!*0.8)*AF30)&gt;=#REF!,(#REF!*0.8)*AF30,#REF!),IF(T30="",""))</f>
        <v/>
      </c>
      <c r="Z30" s="8"/>
      <c r="AA30" s="31"/>
      <c r="AI30" s="134" t="str">
        <f t="shared" si="15"/>
        <v/>
      </c>
    </row>
    <row r="31" spans="1:40" s="2" customFormat="1" ht="93" customHeight="1" thickTop="1" thickBot="1">
      <c r="A31" s="14"/>
      <c r="B31" s="153"/>
      <c r="C31" s="107" t="s">
        <v>43</v>
      </c>
      <c r="D31" s="79" t="str">
        <f>IF(ISERR(+F31+H31+J31+L31+N31+P31+R31+T31+V31+X31)," ",+F31+H31+J31+L31+N31+P31+R31+T31+V31+X31)</f>
        <v xml:space="preserve"> </v>
      </c>
      <c r="E31" s="66" t="str">
        <f t="shared" si="2"/>
        <v xml:space="preserve"> </v>
      </c>
      <c r="F31" s="126" t="str">
        <f>+IF(G31&lt;&gt;"",F15*G31,"")</f>
        <v/>
      </c>
      <c r="G31" s="125"/>
      <c r="H31" s="126" t="str">
        <f>+IF(I31&lt;&gt;"",H15*I31,"")</f>
        <v/>
      </c>
      <c r="I31" s="53"/>
      <c r="J31" s="126" t="str">
        <f>+IF(K31&lt;&gt;"",J15*K31,"")</f>
        <v/>
      </c>
      <c r="K31" s="53"/>
      <c r="L31" s="126" t="str">
        <f>+IF(M31&lt;&gt;"",L15*M31,"")</f>
        <v/>
      </c>
      <c r="M31" s="53"/>
      <c r="N31" s="126" t="str">
        <f>+IF(O31&lt;&gt;"",N15*O31,"")</f>
        <v/>
      </c>
      <c r="O31" s="53"/>
      <c r="P31" s="126" t="str">
        <f>+IF(Q31&lt;&gt;"",P15*Q31,"")</f>
        <v/>
      </c>
      <c r="Q31" s="53"/>
      <c r="R31" s="126" t="str">
        <f>+IF(S31&lt;&gt;"",R15*S31,"")</f>
        <v/>
      </c>
      <c r="S31" s="53"/>
      <c r="T31" s="80" t="str">
        <f>+IF(U31&lt;&gt;"",T15*U31,"")</f>
        <v/>
      </c>
      <c r="U31" s="53"/>
      <c r="V31" s="80" t="str">
        <f>+IF(W31&lt;&gt;"",V15*W31,"")</f>
        <v/>
      </c>
      <c r="W31" s="53"/>
      <c r="X31" s="80" t="str">
        <f>+IF(Y31&lt;&gt;"",X15*Y31,"")</f>
        <v/>
      </c>
      <c r="Y31" s="53"/>
      <c r="Z31" s="8"/>
      <c r="AB31" s="31"/>
      <c r="AI31" s="134" t="str">
        <f t="shared" si="15"/>
        <v/>
      </c>
    </row>
    <row r="32" spans="1:40" s="2" customFormat="1" ht="30.75" hidden="1" customHeight="1" thickTop="1" thickBot="1">
      <c r="A32" s="14"/>
      <c r="B32" s="1"/>
      <c r="C32" s="100" t="s">
        <v>40</v>
      </c>
      <c r="D32" s="108">
        <f>IF(ISERR(+F32+H32+J32+L32+N32+P32+R32)," ",+F32+H32+J32+L32+N32+P32+R32)</f>
        <v>0</v>
      </c>
      <c r="E32" s="109">
        <f t="shared" si="2"/>
        <v>0</v>
      </c>
      <c r="F32" s="111">
        <f>IF(F15&lt;&gt;"",MAX(F30:F31),"")</f>
        <v>0</v>
      </c>
      <c r="G32" s="110">
        <f>IF(ISERR(+F32/$F$15)," ",F32/$F$15)</f>
        <v>0</v>
      </c>
      <c r="H32" s="111">
        <f>IF(H15&lt;&gt;"",MAX(H30:H31),"")</f>
        <v>0</v>
      </c>
      <c r="I32" s="110">
        <f>IF(ISERR(+H32/$F$15)," ",H32/$F$15)</f>
        <v>0</v>
      </c>
      <c r="J32" s="111">
        <f>IF(J15&lt;&gt;"",MAX(J30:J31),"")</f>
        <v>0</v>
      </c>
      <c r="K32" s="110">
        <f>IF(ISERR(+J32/$J$15)," ",J32/$J$15)</f>
        <v>0</v>
      </c>
      <c r="L32" s="111">
        <f>IF(L15&lt;&gt;"",MAX(L30:L31),"")</f>
        <v>0</v>
      </c>
      <c r="M32" s="110">
        <f>IF(ISERR(+L32/$L$15)," ",L32/$L$15)</f>
        <v>0</v>
      </c>
      <c r="N32" s="111">
        <f>IF(N15&lt;&gt;"",MAX(N30:N31),"")</f>
        <v>0</v>
      </c>
      <c r="O32" s="110">
        <f>IF(ISERR(+N32/$N$15)," ",N32/$N$15)</f>
        <v>0</v>
      </c>
      <c r="P32" s="111">
        <f>IF(P15&lt;&gt;"",MAX(P30:P31),"")</f>
        <v>0</v>
      </c>
      <c r="Q32" s="110">
        <f>IF(ISERR(+P32/$P$15)," ",P32/$P$15)</f>
        <v>0</v>
      </c>
      <c r="R32" s="111">
        <f>IF(R15&lt;&gt;"",MAX(R30:R31),"")</f>
        <v>0</v>
      </c>
      <c r="S32" s="112">
        <f>IF(ISERR(+R32/$R$15)," ",R32/$R$15)</f>
        <v>0</v>
      </c>
      <c r="T32" s="111">
        <f>IF(T15&lt;&gt;"",MAX(T30:T31),"")</f>
        <v>0</v>
      </c>
      <c r="U32" s="112">
        <f>IF(ISERR(+T32/$R$15)," ",T32/$R$15)</f>
        <v>0</v>
      </c>
      <c r="V32" s="111">
        <f>IF(V15&lt;&gt;"",MAX(V30:V31),"")</f>
        <v>0</v>
      </c>
      <c r="W32" s="112">
        <f>IF(ISERR(+V32/$R$15)," ",V32/$R$15)</f>
        <v>0</v>
      </c>
      <c r="X32" s="111">
        <f>IF(X15&lt;&gt;"",MAX(X30:X31),"")</f>
        <v>0</v>
      </c>
      <c r="Y32" s="112">
        <f>IF(ISERR(+X32/$R$15)," ",X32/$R$15)</f>
        <v>0</v>
      </c>
      <c r="Z32" s="8"/>
      <c r="AI32" s="134" t="str">
        <f t="shared" si="15"/>
        <v/>
      </c>
    </row>
    <row r="33" spans="1:35" s="2" customFormat="1" ht="22.5" customHeight="1" thickTop="1" thickBot="1">
      <c r="A33" s="14"/>
      <c r="B33" s="1"/>
      <c r="C33" s="101" t="s">
        <v>28</v>
      </c>
      <c r="D33" s="51">
        <f>IF(ISERR(+F33+H33+J33+L33+N33+P33+R33+T33+V33+X33)," ",+F33+H33+J33+L33+N33+P33+R33+T33+V33+X33)</f>
        <v>1255470</v>
      </c>
      <c r="E33" s="46">
        <f t="shared" si="2"/>
        <v>1</v>
      </c>
      <c r="F33" s="37">
        <f>+IF(F15&lt;&gt;"",F28-F32,"")</f>
        <v>120000</v>
      </c>
      <c r="G33" s="38">
        <f>IF(ISERR(+F33/$F$15)," ",F33/$F$15)</f>
        <v>1</v>
      </c>
      <c r="H33" s="39">
        <f>+IF(H15&lt;&gt;"",H28-H32,"")</f>
        <v>121200</v>
      </c>
      <c r="I33" s="38">
        <f>IF(ISERR(+H33/$H$15)," ",H33/$H$15)</f>
        <v>1</v>
      </c>
      <c r="J33" s="39">
        <f>+IF(J15&lt;&gt;"",J28-J32,"")</f>
        <v>122412</v>
      </c>
      <c r="K33" s="38">
        <f>IF(ISERR(+J33/$J$15)," ",J33/$J$15)</f>
        <v>1</v>
      </c>
      <c r="L33" s="39">
        <f>+IF(L15&lt;&gt;"",L28-L32,"")</f>
        <v>123637</v>
      </c>
      <c r="M33" s="38">
        <f>IF(ISERR(+L33/$L$15)," ",L33/$L$15)</f>
        <v>1</v>
      </c>
      <c r="N33" s="39">
        <f>+IF(N15&lt;&gt;"",N28-N32,"")</f>
        <v>124873</v>
      </c>
      <c r="O33" s="38">
        <f>IF(ISERR(+N33/$N$15)," ",N33/$N$15)</f>
        <v>1</v>
      </c>
      <c r="P33" s="39">
        <f>+IF(P15&lt;&gt;"",P28-P32,"")</f>
        <v>126122</v>
      </c>
      <c r="Q33" s="38">
        <f>IF(ISERR(+P33/$P$15)," ",P33/$P$15)</f>
        <v>1</v>
      </c>
      <c r="R33" s="39">
        <f>+IF(R15&lt;&gt;"",R28-R32,"")</f>
        <v>127383</v>
      </c>
      <c r="S33" s="54">
        <f>IF(ISERR(+R33/$R$15)," ",R33/$R$15)</f>
        <v>1</v>
      </c>
      <c r="T33" s="39">
        <f>+IF(T15&lt;&gt;"",T28-T32,"")</f>
        <v>128657</v>
      </c>
      <c r="U33" s="54">
        <f>IF(ISERR(+T33/$R$15)," ",T33/$R$15)</f>
        <v>1.0100013345579866</v>
      </c>
      <c r="V33" s="39">
        <f>+IF(V15&lt;&gt;"",V28-V32,"")</f>
        <v>129943</v>
      </c>
      <c r="W33" s="54">
        <f>IF(ISERR(+V33/$R$15)," ",V33/$R$15)</f>
        <v>1.0200968732091409</v>
      </c>
      <c r="X33" s="39">
        <f>+IF(X15&lt;&gt;"",X28-X32,"")</f>
        <v>131243</v>
      </c>
      <c r="Y33" s="54">
        <f>IF(ISERR(+X33/$R$15)," ",X33/$R$15)</f>
        <v>1.0303023166356577</v>
      </c>
      <c r="Z33" s="8"/>
      <c r="AI33" s="134" t="str">
        <f t="shared" si="15"/>
        <v/>
      </c>
    </row>
    <row r="34" spans="1:35" s="2" customFormat="1" ht="22.5" customHeight="1" thickBot="1">
      <c r="A34" s="14"/>
      <c r="B34" s="1"/>
      <c r="C34" s="96" t="s">
        <v>29</v>
      </c>
      <c r="D34" s="58" t="str">
        <f>+IF(F34&lt;&gt;"",F34+H34+J34+L34+N34+P34+R34+T34+V34+X34,"")</f>
        <v/>
      </c>
      <c r="E34" s="82" t="str">
        <f t="shared" si="2"/>
        <v xml:space="preserve"> </v>
      </c>
      <c r="F34" s="49"/>
      <c r="G34" s="69">
        <f>IF(ISERR(+F34/$F$15)," ",F34/$F$15)</f>
        <v>0</v>
      </c>
      <c r="H34" s="50"/>
      <c r="I34" s="69">
        <f>IF(ISERR(+H34/$H$15)," ",H34/$H$15)</f>
        <v>0</v>
      </c>
      <c r="J34" s="50"/>
      <c r="K34" s="69">
        <f>IF(ISERR(+J34/$J$15)," ",J34/$J$15)</f>
        <v>0</v>
      </c>
      <c r="L34" s="50"/>
      <c r="M34" s="69">
        <f>IF(ISERR(+L34/$L$15)," ",L34/$L$15)</f>
        <v>0</v>
      </c>
      <c r="N34" s="50"/>
      <c r="O34" s="69">
        <f>IF(ISERR(+N34/$N$15)," ",N34/$N$15)</f>
        <v>0</v>
      </c>
      <c r="P34" s="50"/>
      <c r="Q34" s="69">
        <f>IF(ISERR(+P34/$P$15)," ",P34/$P$15)</f>
        <v>0</v>
      </c>
      <c r="R34" s="50"/>
      <c r="S34" s="89">
        <f>IF(ISERR(+R34/$R$15)," ",R34/$R$15)</f>
        <v>0</v>
      </c>
      <c r="T34" s="50"/>
      <c r="U34" s="89">
        <f>IF(ISERR(+T34/$R$15)," ",T34/$R$15)</f>
        <v>0</v>
      </c>
      <c r="V34" s="50"/>
      <c r="W34" s="89">
        <f>IF(ISERR(+V34/$R$15)," ",V34/$R$15)</f>
        <v>0</v>
      </c>
      <c r="X34" s="50"/>
      <c r="Y34" s="89">
        <f>IF(ISERR(+X34/$R$15)," ",X34/$R$15)</f>
        <v>0</v>
      </c>
      <c r="Z34" s="8"/>
      <c r="AI34" s="135" t="str">
        <f>IF(AI19&lt;&gt;"",SUM(AI19:AI28),"")</f>
        <v/>
      </c>
    </row>
    <row r="35" spans="1:35" s="2" customFormat="1" ht="24.9" customHeight="1" thickTop="1" thickBot="1">
      <c r="A35" s="14"/>
      <c r="B35" s="1"/>
      <c r="C35" s="102" t="s">
        <v>30</v>
      </c>
      <c r="D35" s="51">
        <f>IF(ISERR(+F35+H35+J35+L35+N35+P35+R35+T35+V35+X35)," ",+F35+H35+J35+L35+N35+P35+R35+T35+V35+X35)</f>
        <v>1255470</v>
      </c>
      <c r="E35" s="52">
        <f t="shared" si="2"/>
        <v>1</v>
      </c>
      <c r="F35" s="83">
        <f>+IF(F33&lt;&gt;"",F33-F34,"")</f>
        <v>120000</v>
      </c>
      <c r="G35" s="84">
        <f>IF(ISERR(+F35/$F$15)," ",F35/$F$15)</f>
        <v>1</v>
      </c>
      <c r="H35" s="85">
        <f>+IF(H15&lt;&gt;"",H33-H34,"")</f>
        <v>121200</v>
      </c>
      <c r="I35" s="84">
        <f>IF(ISERR(+H35/$H$15)," ",H35/$H$15)</f>
        <v>1</v>
      </c>
      <c r="J35" s="85">
        <f>+IF(J15&lt;&gt;"",J33-J34,"")</f>
        <v>122412</v>
      </c>
      <c r="K35" s="84">
        <f>IF(ISERR(+J35/$J$15)," ",J35/$J$15)</f>
        <v>1</v>
      </c>
      <c r="L35" s="85">
        <f>+IF(L15&lt;&gt;"",L33-L34,"")</f>
        <v>123637</v>
      </c>
      <c r="M35" s="84">
        <f>IF(ISERR(+L35/$L$15)," ",L35/$L$15)</f>
        <v>1</v>
      </c>
      <c r="N35" s="85">
        <f>+IF(N15&lt;&gt;"",N33-N34,"")</f>
        <v>124873</v>
      </c>
      <c r="O35" s="84">
        <f>IF(ISERR(+N35/$N$15)," ",N35/$N$15)</f>
        <v>1</v>
      </c>
      <c r="P35" s="85">
        <f>+IF(P15&lt;&gt;"",P33-P34,"")</f>
        <v>126122</v>
      </c>
      <c r="Q35" s="84">
        <f>IF(ISERR(+P35/$P$15)," ",P35/$P$15)</f>
        <v>1</v>
      </c>
      <c r="R35" s="85">
        <f>+IF(R15&lt;&gt;"",R33-R34,"")</f>
        <v>127383</v>
      </c>
      <c r="S35" s="91">
        <f>IF(ISERR(+R35/$R$15)," ",R35/$R$15)</f>
        <v>1</v>
      </c>
      <c r="T35" s="85">
        <f>+IF(T15&lt;&gt;"",T33-T34,"")</f>
        <v>128657</v>
      </c>
      <c r="U35" s="91">
        <f>IF(ISERR(+T35/$R$15)," ",T35/$R$15)</f>
        <v>1.0100013345579866</v>
      </c>
      <c r="V35" s="85">
        <f>+IF(V15&lt;&gt;"",V33-V34,"")</f>
        <v>129943</v>
      </c>
      <c r="W35" s="91">
        <f>IF(ISERR(+V35/$R$15)," ",V35/$R$15)</f>
        <v>1.0200968732091409</v>
      </c>
      <c r="X35" s="85">
        <f>+IF(X15&lt;&gt;"",X33-X34,"")</f>
        <v>131243</v>
      </c>
      <c r="Y35" s="91">
        <f>IF(ISERR(+X35/$R$15)," ",X35/$R$15)</f>
        <v>1.0303023166356577</v>
      </c>
      <c r="Z35" s="8"/>
    </row>
    <row r="36" spans="1:35" s="7" customFormat="1" ht="9" customHeight="1" thickTop="1">
      <c r="A36" s="11"/>
      <c r="C36" s="157"/>
      <c r="D36" s="157"/>
      <c r="E36" s="157"/>
      <c r="F36" s="157"/>
      <c r="G36" s="157"/>
      <c r="H36" s="157"/>
      <c r="I36" s="157"/>
      <c r="J36" s="157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11"/>
    </row>
    <row r="37" spans="1:35" ht="75" hidden="1" customHeight="1">
      <c r="A37" s="11"/>
      <c r="B37" s="11"/>
      <c r="C37" s="33"/>
      <c r="D37" s="33"/>
      <c r="E37" s="33"/>
      <c r="F37" s="140" t="b">
        <f>IF(F30&lt;&gt;"",IF(F15*0.8*G31&lt;F29,"SE APLICA LA RENTA MÍNIMA GARANTIZADA EXIGIDA EN LA LICITACIÓN DE ACUERDO AL APARTADO L.2 DEL ANEJO 1 AL P.C.P.",""))</f>
        <v>0</v>
      </c>
      <c r="G37" s="140" t="str">
        <f>IF(B37&lt;&gt;"",IF(((#REF!*0.8)*H37)&gt;=#REF!,(#REF!*0.8)*H37,#REF!),IF(B37="",""))</f>
        <v/>
      </c>
      <c r="H37" s="140" t="b">
        <f>IF(I31&lt;&gt;"",IF(OR(I31&gt;G31+2/100,I31&lt;G31),"Diferencia % Ofertado No Permitida, Ver Observaciones",IF(((H15*0.8)*I31)&lt;H29,"SE APLICA LA RENTA MÍNIMA GARANTIZADA EXIGIDA EN LA LICITACIÓN DE ACUERDO AL APARTADO L.2 DEL ANEJO 1 AL P.C.P.","")))</f>
        <v>0</v>
      </c>
      <c r="I37" s="140" t="str">
        <f>IF(D37&lt;&gt;"",IF(((#REF!*0.8)*J37)&gt;=#REF!,(#REF!*0.8)*J37,#REF!),IF(D37="",""))</f>
        <v/>
      </c>
      <c r="J37" s="140" t="b">
        <f>IF(K31&lt;&gt;"",IF(OR(K31&gt;I31+2/100,K31&lt;I31),"Diferencia % Ofertado No Permitida, Ver Observaciones",IF(((J15*0.8)*K31)&lt;J29,"SE APLICA LA RENTA MÍNIMA GARANTIZADA EXIGIDA EN LA LICITACIÓN DE ACUERDO AL APARTADO L.2 DEL ANEJO 1 AL P.C.P.","")))</f>
        <v>0</v>
      </c>
      <c r="K37" s="140" t="e">
        <f>IF(F37&lt;&gt;"",IF(((#REF!*0.8)*L37)&gt;=#REF!,(#REF!*0.8)*L37,#REF!),IF(F37="",""))</f>
        <v>#REF!</v>
      </c>
      <c r="L37" s="140" t="b">
        <f>IF(M31&lt;&gt;"",IF(OR(M31&gt;K31+2/100,M31&lt;K31),"Diferencia % Ofertado No Permitida, Ver Observaciones",IF(((L15*0.8)*M31)&lt;L29,"SE APLICA LA RENTA MÍNIMA GARANTIZADA EXIGIDA EN LA LICITACIÓN DE ACUERDO AL APARTADO L.2 DEL ANEJO 1 AL P.C.P.","")))</f>
        <v>0</v>
      </c>
      <c r="M37" s="140" t="e">
        <f>IF(H37&lt;&gt;"",IF(((#REF!*0.8)*N37)&gt;=#REF!,(#REF!*0.8)*N37,#REF!),IF(H37="",""))</f>
        <v>#REF!</v>
      </c>
      <c r="N37" s="140" t="b">
        <f>IF(O31&lt;&gt;"",IF(OR(O31&gt;M31+2/100,O31&lt;M31),"Diferencia % Ofertado No Permitida, Ver Observaciones",IF(((N15*0.8)*O31)&lt;N29,"SE APLICA LA RENTA MÍNIMA GARANTIZADA EXIGIDA EN LA LICITACIÓN DE ACUERDO AL APARTADO L.2 DEL ANEJO 1 AL P.C.P.","")))</f>
        <v>0</v>
      </c>
      <c r="O37" s="140" t="e">
        <f>IF(J37&lt;&gt;"",IF(((#REF!*0.8)*P37)&gt;=#REF!,(#REF!*0.8)*P37,#REF!),IF(J37="",""))</f>
        <v>#REF!</v>
      </c>
      <c r="P37" s="140" t="b">
        <f>IF(Q31&lt;&gt;"",IF(OR(Q31&gt;O31+2/100,Q31&lt;O31),"Diferencia % Ofertado No Permitida, Ver Observaciones",IF(((P15*0.8)*Q31)&lt;P29,"SE APLICA LA RENTA MÍNIMA GARANTIZADA EXIGIDA EN LA LICITACIÓN DE ACUERDO AL APARTADO L.2 DEL ANEJO 1 AL P.C.P.","")))</f>
        <v>0</v>
      </c>
      <c r="Q37" s="140" t="e">
        <f>IF(L37&lt;&gt;"",IF(((#REF!*0.8)*R37)&gt;=#REF!,(#REF!*0.8)*R37,#REF!),IF(L37="",""))</f>
        <v>#REF!</v>
      </c>
      <c r="R37" s="140" t="b">
        <f>IF(S31&lt;&gt;"",IF(OR(S31&gt;Q31+2/100,S31&lt;Q31),"Diferencia % Ofertado No Permitida, Ver Observaciones",IF(((R15*0.8)*S31)&lt;R29,"SE APLICA LA RENTA MÍNIMA GARANTIZADA EXIGIDA EN LA LICITACIÓN DE ACUERDO AL APARTADO L.2 DEL ANEJO 1 AL P.C.P.","")))</f>
        <v>0</v>
      </c>
      <c r="S37" s="140" t="e">
        <f>IF(N37&lt;&gt;"",IF(((#REF!*0.8)*Z37)&gt;=#REF!,(#REF!*0.8)*Z37,#REF!),IF(N37="",""))</f>
        <v>#REF!</v>
      </c>
      <c r="T37" s="129" t="b">
        <f>IF(U31&lt;&gt;"",IF(OR(U31&gt;S31+2/100,U31&lt;S31),"Diferencia % Ofertado No Permitida, Ver Observaciones",IF(((T15*0.8)*U31)&lt;T29,"SE APLICA LA RENTA MÍNIMA GARANTIZADA EXIGIDA EN LA LICITACIÓN DE ACUERDO AL APARTADO L.2 DEL ANEJO 1 AL P.C.P.","")))</f>
        <v>0</v>
      </c>
      <c r="U37" s="129" t="e">
        <f>IF(P37&lt;&gt;"",IF(((#REF!*0.8)*AB37)&gt;=#REF!,(#REF!*0.8)*AB37,#REF!),IF(P37="",""))</f>
        <v>#REF!</v>
      </c>
      <c r="V37" s="129" t="b">
        <f>IF(W31&lt;&gt;"",IF(OR(W31&gt;U31+2/100,W31&lt;U31),"Diferencia % Ofertado No Permitida, Ver Observaciones",IF(((V15*0.8)*W31)&lt;V29,"SE APLICA LA RENTA MÍNIMA GARANTIZADA EXIGIDA EN LA LICITACIÓN DE ACUERDO AL APARTADO L.2 DEL ANEJO 1 AL P.C.P.","")))</f>
        <v>0</v>
      </c>
      <c r="W37" s="129" t="e">
        <f>IF(R37&lt;&gt;"",IF(((#REF!*0.8)*AD37)&gt;=#REF!,(#REF!*0.8)*AD37,#REF!),IF(R37="",""))</f>
        <v>#REF!</v>
      </c>
      <c r="X37" s="129" t="b">
        <f>IF(Y31&lt;&gt;"",IF(OR(Y31&gt;W31+2/100,Y31&lt;W31),"Diferencia % Ofertado No Permitida, Ver Observaciones",IF(((X15*0.8)*Y31)&lt;X29,"SE APLICA LA RENTA MÍNIMA GARANTIZADA EXIGIDA EN LA LICITACIÓN DE ACUERDO AL APARTADO L.2 DEL ANEJO 1 AL P.C.P.","")))</f>
        <v>0</v>
      </c>
      <c r="Y37" s="129" t="e">
        <f>IF(T37&lt;&gt;"",IF(((#REF!*0.8)*AF37)&gt;=#REF!,(#REF!*0.8)*AF37,#REF!),IF(T37="",""))</f>
        <v>#REF!</v>
      </c>
    </row>
    <row r="38" spans="1:35" ht="126" hidden="1" customHeight="1">
      <c r="A38" s="11"/>
      <c r="B38" s="11"/>
      <c r="C38" s="33"/>
      <c r="D38" s="33"/>
      <c r="E38" s="33"/>
      <c r="F38" s="136" t="s">
        <v>41</v>
      </c>
      <c r="G38" s="137"/>
      <c r="H38" s="136" t="str">
        <f>+IF(H37="Se aplica la Renta Mínima Garantizada Exigida en la licitación de acuerdo al apartado L.2 del Anejo 1 al P.C.P.","Se aplica la Renta Mínima Garantizada Exigida en la Licitación de acuerdo al apartado L.2 del Anejo 1 al P.C.P.",IF(I31&gt;(G31+2/100),"Diferencia % Ofertado No Permitida, Ver Observaciones",""))</f>
        <v/>
      </c>
      <c r="I38" s="137"/>
      <c r="J38" s="136" t="str">
        <f>+IF(J37="Se aplica la Renta Mínima Garantizada Exigida en la licitación de acuerdo al apartado L.2 del Anejo 1 al P.C.P.","Se aplica la Renta Mínima Garantizada Exigida en la Licitación de acuerdo al apartado L.2 del Anejo 1 al P.C.P.",IF(K31&gt;(I31+2/100),"Diferencia % Ofertado No Permitida, Ver Observaciones",""))</f>
        <v/>
      </c>
      <c r="K38" s="137"/>
      <c r="L38" s="136" t="str">
        <f>+IF(L37="Se aplica la Renta Mínima Garantizada Exigida en la licitación de acuerdo al apartado L.2 del Anejo 1 al P.C.P.","Se aplica la Renta Mínima Garantizada Exigida en la Licitación de acuerdo al apartado L.2 del Anejo 1 al P.C.P.",IF(M31&gt;(K31+2/100),"Diferencia % Ofertado No Permitida, Ver Observaciones",""))</f>
        <v/>
      </c>
      <c r="M38" s="137"/>
      <c r="N38" s="136" t="str">
        <f>+IF(N37="Se aplica la Renta Mínima Garantizada Exigida en la licitación de acuerdo al apartado L.2 del Anejo 1 al P.C.P.","Se aplica la Renta Mínima Garantizada Exigida en la Licitación de acuerdo al apartado L.2 del Anejo 1 al P.C.P.",IF(O31&gt;(M31+2/100),"Diferencia % Ofertado No Permitida, Ver Observaciones",""))</f>
        <v/>
      </c>
      <c r="O38" s="137"/>
      <c r="P38" s="136" t="str">
        <f>+IF(P37="Se aplica la Renta Mínima Garantizada Exigida en la licitación de acuerdo al apartado L.2 del Anejo 1 al P.C.P.","Se aplica la Renta Mínima Garantizada Exigida en la Licitación de acuerdo al apartado L.2 del Anejo 1 al P.C.P.",IF(Q31&gt;(O31+2/100),"Diferencia % Ofertado No Permitida, Ver Observaciones",""))</f>
        <v/>
      </c>
      <c r="Q38" s="137"/>
      <c r="R38" s="136" t="str">
        <f>+IF(R37="Se aplica la Renta Mínima Garantizada Exigida en la licitación de acuerdo al apartado L.2 del Anejo 1 al P.C.P.","Se aplica la Renta Mínima Garantizada Exigida en la Licitación de acuerdo al apartado L.2 del Anejo 1 al P.C.P.",IF(S31&gt;(Q31+2/100),"Diferencia % Ofertado No Permitida, Ver Observaciones",""))</f>
        <v/>
      </c>
      <c r="S38" s="137"/>
      <c r="T38" s="136" t="str">
        <f>+IF(T37="Se aplica la Renta Mínima Garantizada Exigida en la licitación de acuerdo al apartado L.2 del Anejo 1 al P.C.P.","Se aplica la Renta Mínima Garantizada Exigida en la Licitación de acuerdo al apartado L.2 del Anejo 1 al P.C.P.",IF(U31&gt;(S31+2/100),"Diferencia % Ofertado No Permitida, Ver Observaciones",""))</f>
        <v/>
      </c>
      <c r="U38" s="137"/>
      <c r="V38" s="136" t="str">
        <f>+IF(V37="Se aplica la Renta Mínima Garantizada Exigida en la licitación de acuerdo al apartado L.2 del Anejo 1 al P.C.P.","Se aplica la Renta Mínima Garantizada Exigida en la Licitación de acuerdo al apartado L.2 del Anejo 1 al P.C.P.",IF(W31&gt;(U31+2/100),"Diferencia % Ofertado No Permitida, Ver Observaciones",""))</f>
        <v/>
      </c>
      <c r="W38" s="137"/>
      <c r="X38" s="136" t="str">
        <f>+IF(X37="Se aplica la Renta Mínima Garantizada Exigida en la licitación de acuerdo al apartado L.2 del Anejo 1 al P.C.P.","Se aplica la Renta Mínima Garantizada Exigida en la Licitación de acuerdo al apartado L.2 del Anejo 1 al P.C.P.",IF(Y31&gt;(W31+2/100),"Diferencia % Ofertado No Permitida, Ver Observaciones",""))</f>
        <v/>
      </c>
      <c r="Y38" s="137"/>
    </row>
    <row r="39" spans="1:35" ht="9" customHeight="1">
      <c r="A39" s="11"/>
      <c r="B39" s="11"/>
      <c r="C39" s="33"/>
      <c r="D39" s="33"/>
      <c r="E39" s="33"/>
      <c r="F39" s="33"/>
      <c r="G39" s="33"/>
      <c r="H39" s="33"/>
      <c r="I39" s="33"/>
      <c r="J39" s="33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35" ht="22.5" customHeight="1">
      <c r="A40" s="11"/>
      <c r="B40" s="11"/>
      <c r="C40" s="35" t="s">
        <v>34</v>
      </c>
      <c r="D40" s="33"/>
      <c r="E40" s="33"/>
      <c r="F40" s="33"/>
      <c r="G40" s="33"/>
      <c r="H40" s="33"/>
      <c r="I40" s="33"/>
      <c r="J40" s="33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35" ht="189.75" customHeight="1">
      <c r="A41" s="11"/>
      <c r="B41" s="11"/>
      <c r="C41" s="172" t="s">
        <v>56</v>
      </c>
      <c r="D41" s="173"/>
      <c r="E41" s="173"/>
      <c r="F41" s="173"/>
      <c r="G41" s="173"/>
      <c r="H41" s="173"/>
      <c r="I41" s="173"/>
      <c r="J41" s="173"/>
      <c r="K41" s="173"/>
      <c r="L41" s="173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</row>
    <row r="42" spans="1:35" ht="33.6" customHeight="1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</row>
    <row r="43" spans="1:35" ht="12.75" customHeight="1"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</row>
    <row r="44" spans="1:35" ht="12.75" customHeight="1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</row>
    <row r="45" spans="1:35" ht="12.75" customHeight="1"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</row>
    <row r="46" spans="1:35" ht="12.75" customHeight="1"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</row>
    <row r="47" spans="1:35" ht="12.75" customHeight="1"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</row>
    <row r="48" spans="1:35" ht="12.75" customHeight="1"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</row>
    <row r="49" ht="12.6"/>
    <row r="50" ht="12.6"/>
    <row r="51" ht="12.6"/>
  </sheetData>
  <mergeCells count="58">
    <mergeCell ref="R38:S38"/>
    <mergeCell ref="T38:U38"/>
    <mergeCell ref="V38:W38"/>
    <mergeCell ref="X38:Y38"/>
    <mergeCell ref="C41:L41"/>
    <mergeCell ref="F38:G38"/>
    <mergeCell ref="H38:I38"/>
    <mergeCell ref="J38:K38"/>
    <mergeCell ref="L38:M38"/>
    <mergeCell ref="N38:O38"/>
    <mergeCell ref="P38:Q38"/>
    <mergeCell ref="N30:O30"/>
    <mergeCell ref="P30:Q30"/>
    <mergeCell ref="R30:S30"/>
    <mergeCell ref="C36:J36"/>
    <mergeCell ref="F37:G37"/>
    <mergeCell ref="H37:I37"/>
    <mergeCell ref="J37:K37"/>
    <mergeCell ref="L37:M37"/>
    <mergeCell ref="N37:O37"/>
    <mergeCell ref="P37:Q37"/>
    <mergeCell ref="R37:S37"/>
    <mergeCell ref="B30:B31"/>
    <mergeCell ref="F30:G30"/>
    <mergeCell ref="H30:I30"/>
    <mergeCell ref="J30:K30"/>
    <mergeCell ref="L30:M30"/>
    <mergeCell ref="P29:Q29"/>
    <mergeCell ref="R29:S29"/>
    <mergeCell ref="T29:U29"/>
    <mergeCell ref="V29:W29"/>
    <mergeCell ref="X29:Y29"/>
    <mergeCell ref="F29:G29"/>
    <mergeCell ref="H29:I29"/>
    <mergeCell ref="J29:K29"/>
    <mergeCell ref="L29:M29"/>
    <mergeCell ref="N29:O29"/>
    <mergeCell ref="C11:S11"/>
    <mergeCell ref="AA11:AC11"/>
    <mergeCell ref="D13:E13"/>
    <mergeCell ref="F13:Y13"/>
    <mergeCell ref="F14:G14"/>
    <mergeCell ref="H14:I14"/>
    <mergeCell ref="J14:K14"/>
    <mergeCell ref="L14:M14"/>
    <mergeCell ref="N14:O14"/>
    <mergeCell ref="P14:Q14"/>
    <mergeCell ref="R14:S14"/>
    <mergeCell ref="T14:U14"/>
    <mergeCell ref="V14:W14"/>
    <mergeCell ref="X14:Y14"/>
    <mergeCell ref="D2:S2"/>
    <mergeCell ref="D3:Y3"/>
    <mergeCell ref="D4:S4"/>
    <mergeCell ref="C6:S6"/>
    <mergeCell ref="C8:E9"/>
    <mergeCell ref="F8:N9"/>
    <mergeCell ref="O8:S9"/>
  </mergeCells>
  <dataValidations count="3">
    <dataValidation type="custom" allowBlank="1" showInputMessage="1" showErrorMessage="1" error="Diferencia % no permitida. Ver Observaciones (2)_x000a_" sqref="I31 K31 M31 O31 Q31 S31 Y31" xr:uid="{1F587A02-7194-4DBB-8FEA-82260531A5DC}">
      <formula1>+IF(AND(I31&gt;=G31,I31&lt;=G31+2%),I31,"ERROR")</formula1>
    </dataValidation>
    <dataValidation type="custom" allowBlank="1" showInputMessage="1" showErrorMessage="1" error="Porcentaje de variable no permitido" sqref="G31" xr:uid="{06DFA1AB-B0EF-4EEC-9E83-D1BA44C558DE}">
      <formula1>+IF(G31&lt;3.5%,"ERROR",G31)</formula1>
    </dataValidation>
    <dataValidation type="custom" allowBlank="1" showInputMessage="1" showErrorMessage="1" error="Diferencia % no permitida. Ver Observaciones (2)_x000a_" sqref="U31 W31" xr:uid="{E44C3340-99B3-4F8F-A860-341C82DF2DAB}"/>
  </dataValidations>
  <printOptions horizontalCentered="1"/>
  <pageMargins left="7.874015748031496E-2" right="7.874015748031496E-2" top="0.39370078740157483" bottom="0.39370078740157483" header="0" footer="0"/>
  <pageSetup paperSize="9" scale="53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O61"/>
  <sheetViews>
    <sheetView zoomScale="80" zoomScaleNormal="80" zoomScaleSheetLayoutView="75" workbookViewId="0">
      <selection activeCell="D2" sqref="D2:S2"/>
    </sheetView>
  </sheetViews>
  <sheetFormatPr baseColWidth="10" defaultColWidth="0" defaultRowHeight="0" customHeight="1" zeroHeight="1"/>
  <cols>
    <col min="1" max="1" width="3.5546875" style="9" customWidth="1"/>
    <col min="2" max="2" width="10.88671875" style="9" hidden="1" customWidth="1"/>
    <col min="3" max="3" width="36.33203125" style="11" customWidth="1"/>
    <col min="4" max="4" width="23.5546875" style="11" customWidth="1"/>
    <col min="5" max="5" width="12.5546875" style="11" customWidth="1"/>
    <col min="6" max="6" width="17.6640625" style="11" customWidth="1"/>
    <col min="7" max="7" width="10.6640625" style="11" customWidth="1"/>
    <col min="8" max="8" width="17.6640625" style="11" customWidth="1"/>
    <col min="9" max="9" width="10.6640625" style="11" customWidth="1"/>
    <col min="10" max="10" width="17.6640625" style="11" customWidth="1"/>
    <col min="11" max="11" width="10.6640625" style="11" customWidth="1"/>
    <col min="12" max="12" width="17.6640625" style="11" customWidth="1"/>
    <col min="13" max="13" width="10.6640625" style="11" customWidth="1"/>
    <col min="14" max="14" width="17.6640625" style="11" customWidth="1"/>
    <col min="15" max="15" width="10.6640625" style="11" customWidth="1"/>
    <col min="16" max="16" width="17.6640625" style="11" customWidth="1"/>
    <col min="17" max="17" width="10.6640625" style="11" customWidth="1"/>
    <col min="18" max="18" width="17.6640625" style="11" customWidth="1"/>
    <col min="19" max="19" width="10.6640625" style="11" customWidth="1"/>
    <col min="20" max="20" width="11.44140625" style="11" customWidth="1"/>
    <col min="21" max="21" width="19" style="11" hidden="1" customWidth="1"/>
    <col min="22" max="22" width="14.88671875" style="11" hidden="1" customWidth="1"/>
    <col min="23" max="23" width="15.6640625" style="11" hidden="1" customWidth="1"/>
    <col min="24" max="41" width="11.44140625" style="11" customWidth="1"/>
    <col min="42" max="16384" width="11.44140625" style="11" hidden="1"/>
  </cols>
  <sheetData>
    <row r="1" spans="1:23" s="2" customFormat="1" ht="16.2">
      <c r="A1" s="13"/>
      <c r="B1" s="11"/>
      <c r="C1" s="11"/>
      <c r="D1" s="26"/>
      <c r="E1" s="5"/>
      <c r="F1" s="5"/>
      <c r="G1" s="5"/>
      <c r="H1" s="5"/>
      <c r="I1" s="5"/>
      <c r="J1" s="6"/>
      <c r="K1" s="5"/>
      <c r="L1" s="5"/>
      <c r="M1" s="5"/>
      <c r="N1" s="5"/>
      <c r="O1" s="5"/>
      <c r="P1" s="5"/>
      <c r="Q1" s="5"/>
      <c r="R1" s="5"/>
      <c r="S1" s="5"/>
      <c r="T1" s="7"/>
    </row>
    <row r="2" spans="1:23" s="2" customFormat="1" ht="38.25" customHeight="1">
      <c r="A2" s="11"/>
      <c r="B2" s="11"/>
      <c r="C2" s="11"/>
      <c r="D2" s="158" t="s">
        <v>44</v>
      </c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8"/>
    </row>
    <row r="3" spans="1:23" s="2" customFormat="1" ht="30" customHeight="1">
      <c r="A3" s="10"/>
      <c r="C3" s="4"/>
      <c r="D3" s="160" t="s">
        <v>45</v>
      </c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8"/>
    </row>
    <row r="4" spans="1:23" s="2" customFormat="1" ht="8.25" customHeight="1" thickBot="1">
      <c r="A4" s="14"/>
      <c r="C4" s="23"/>
      <c r="D4" s="23"/>
      <c r="E4" s="23"/>
      <c r="F4" s="23"/>
      <c r="G4" s="23"/>
      <c r="H4" s="23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8"/>
    </row>
    <row r="5" spans="1:23" s="2" customFormat="1" ht="21" customHeight="1" thickBot="1">
      <c r="A5" s="14"/>
      <c r="C5" s="161" t="s">
        <v>0</v>
      </c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8"/>
    </row>
    <row r="6" spans="1:23" s="2" customFormat="1" ht="7.5" customHeight="1" thickBot="1">
      <c r="A6" s="14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8"/>
    </row>
    <row r="7" spans="1:23" s="2" customFormat="1" ht="27" customHeight="1" thickTop="1">
      <c r="A7" s="14"/>
      <c r="C7" s="174" t="s">
        <v>1</v>
      </c>
      <c r="D7" s="175"/>
      <c r="E7" s="176"/>
      <c r="F7" s="163"/>
      <c r="G7" s="164"/>
      <c r="H7" s="164"/>
      <c r="I7" s="164"/>
      <c r="J7" s="164"/>
      <c r="K7" s="164"/>
      <c r="L7" s="164"/>
      <c r="M7" s="164"/>
      <c r="N7" s="164"/>
      <c r="O7" s="167" t="s">
        <v>2</v>
      </c>
      <c r="P7" s="167"/>
      <c r="Q7" s="167"/>
      <c r="R7" s="167"/>
      <c r="S7" s="168"/>
      <c r="T7" s="8"/>
    </row>
    <row r="8" spans="1:23" s="2" customFormat="1" ht="38.25" customHeight="1" thickBot="1">
      <c r="A8" s="14"/>
      <c r="C8" s="177"/>
      <c r="D8" s="178"/>
      <c r="E8" s="179"/>
      <c r="F8" s="165"/>
      <c r="G8" s="166"/>
      <c r="H8" s="166"/>
      <c r="I8" s="166"/>
      <c r="J8" s="166"/>
      <c r="K8" s="166"/>
      <c r="L8" s="166"/>
      <c r="M8" s="166"/>
      <c r="N8" s="166"/>
      <c r="O8" s="169"/>
      <c r="P8" s="169"/>
      <c r="Q8" s="169"/>
      <c r="R8" s="169"/>
      <c r="S8" s="170"/>
      <c r="T8" s="8"/>
    </row>
    <row r="9" spans="1:23" s="2" customFormat="1" ht="7.5" customHeight="1" thickTop="1" thickBot="1">
      <c r="A9" s="14"/>
      <c r="C9" s="15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8"/>
    </row>
    <row r="10" spans="1:23" s="2" customFormat="1" ht="20.25" customHeight="1" thickBot="1">
      <c r="A10" s="14"/>
      <c r="B10" s="1"/>
      <c r="C10" s="180" t="s">
        <v>35</v>
      </c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8"/>
      <c r="U10" s="138" t="s">
        <v>36</v>
      </c>
      <c r="V10" s="139"/>
      <c r="W10" s="139"/>
    </row>
    <row r="11" spans="1:23" s="2" customFormat="1" ht="8.25" customHeight="1" thickBot="1">
      <c r="A11" s="14"/>
      <c r="B11" s="1"/>
      <c r="C11" s="16"/>
      <c r="D11" s="19"/>
      <c r="E11" s="20"/>
      <c r="F11" s="19"/>
      <c r="G11" s="21"/>
      <c r="H11" s="19"/>
      <c r="I11" s="20"/>
      <c r="J11" s="19"/>
      <c r="K11" s="22"/>
      <c r="L11" s="22"/>
      <c r="M11" s="22"/>
      <c r="N11" s="22"/>
      <c r="O11" s="22"/>
      <c r="P11" s="19"/>
      <c r="Q11" s="22"/>
      <c r="R11" s="22"/>
      <c r="S11" s="22"/>
      <c r="T11" s="8"/>
    </row>
    <row r="12" spans="1:23" s="2" customFormat="1" ht="38.25" customHeight="1" thickTop="1" thickBot="1">
      <c r="A12" s="14"/>
      <c r="B12" s="1"/>
      <c r="C12" s="16"/>
      <c r="D12" s="182" t="s">
        <v>3</v>
      </c>
      <c r="E12" s="183"/>
      <c r="F12" s="146" t="s">
        <v>4</v>
      </c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8"/>
      <c r="T12" s="8"/>
      <c r="U12" s="32" t="s">
        <v>31</v>
      </c>
      <c r="V12" s="32" t="s">
        <v>37</v>
      </c>
      <c r="W12" s="32" t="s">
        <v>32</v>
      </c>
    </row>
    <row r="13" spans="1:23" s="2" customFormat="1" ht="28.5" customHeight="1" thickBot="1">
      <c r="A13" s="14"/>
      <c r="B13" s="1"/>
      <c r="C13" s="17"/>
      <c r="D13" s="56" t="s">
        <v>5</v>
      </c>
      <c r="E13" s="57" t="s">
        <v>6</v>
      </c>
      <c r="F13" s="184" t="s">
        <v>7</v>
      </c>
      <c r="G13" s="185"/>
      <c r="H13" s="151" t="s">
        <v>8</v>
      </c>
      <c r="I13" s="151"/>
      <c r="J13" s="151" t="s">
        <v>9</v>
      </c>
      <c r="K13" s="151"/>
      <c r="L13" s="151" t="s">
        <v>10</v>
      </c>
      <c r="M13" s="151"/>
      <c r="N13" s="151" t="s">
        <v>11</v>
      </c>
      <c r="O13" s="151"/>
      <c r="P13" s="151" t="s">
        <v>12</v>
      </c>
      <c r="Q13" s="151"/>
      <c r="R13" s="151" t="s">
        <v>13</v>
      </c>
      <c r="S13" s="150"/>
      <c r="T13" s="8"/>
      <c r="U13" s="30" t="str">
        <f>IF(G30&lt;&gt;"",ROUND(G30,3),"")</f>
        <v/>
      </c>
      <c r="V13" s="27">
        <v>12000</v>
      </c>
      <c r="W13" s="28">
        <v>0.02</v>
      </c>
    </row>
    <row r="14" spans="1:23" s="2" customFormat="1" ht="22.5" customHeight="1" thickTop="1">
      <c r="A14" s="14"/>
      <c r="B14" s="1"/>
      <c r="C14" s="92" t="s">
        <v>14</v>
      </c>
      <c r="D14" s="58">
        <f>+IF(F14&lt;&gt;"",F14+H14+J14+L14+N14+P14+R14,"")</f>
        <v>1443813</v>
      </c>
      <c r="E14" s="59"/>
      <c r="F14" s="105">
        <v>206259</v>
      </c>
      <c r="G14" s="103">
        <f>IF(F14&lt;&gt;"",F14/$F$14,"")</f>
        <v>1</v>
      </c>
      <c r="H14" s="106">
        <v>206259</v>
      </c>
      <c r="I14" s="103">
        <f>+IF(H14&lt;&gt;"",(H14-(F14))/F14,"")</f>
        <v>0</v>
      </c>
      <c r="J14" s="106">
        <v>206259</v>
      </c>
      <c r="K14" s="103">
        <f>+IF(J14&lt;&gt;"",(J14-(H14))/H14,"")</f>
        <v>0</v>
      </c>
      <c r="L14" s="106">
        <v>206259</v>
      </c>
      <c r="M14" s="103">
        <f>+IF(L14&lt;&gt;"",(L14-(J14))/J14,"")</f>
        <v>0</v>
      </c>
      <c r="N14" s="106">
        <v>206259</v>
      </c>
      <c r="O14" s="103">
        <f>+IF(N14&lt;&gt;"",(N14-(L14))/L14,"")</f>
        <v>0</v>
      </c>
      <c r="P14" s="106">
        <v>206259</v>
      </c>
      <c r="Q14" s="103">
        <f>+IF(P14&lt;&gt;"",(P14-(N14))/N14,"")</f>
        <v>0</v>
      </c>
      <c r="R14" s="113">
        <v>206259</v>
      </c>
      <c r="S14" s="104">
        <f>+IF(R14&lt;&gt;"",(R14-(P14))/P14,"")</f>
        <v>0</v>
      </c>
      <c r="T14" s="8"/>
      <c r="U14" s="30" t="str">
        <f>IF(I30&lt;&gt;"",ROUND(I30,3),"")</f>
        <v/>
      </c>
      <c r="V14" s="29">
        <f t="shared" ref="V14:V19" si="0">+IF(V13&lt;&gt;"",V13*(1+$W$13),"")</f>
        <v>12240</v>
      </c>
      <c r="W14"/>
    </row>
    <row r="15" spans="1:23" s="2" customFormat="1" ht="22.5" customHeight="1" thickBot="1">
      <c r="A15" s="14"/>
      <c r="B15" s="1"/>
      <c r="C15" s="93" t="s">
        <v>15</v>
      </c>
      <c r="D15" s="62" t="str">
        <f>+IF(F15&lt;&gt;"",F15+H15+J15+L15+N15+P15+R15,"")</f>
        <v/>
      </c>
      <c r="E15" s="63" t="str">
        <f t="shared" ref="E15:E34" si="1">IF(ISERR(+D15/$D$14)," ",D15/$D$14)</f>
        <v xml:space="preserve"> </v>
      </c>
      <c r="F15" s="43"/>
      <c r="G15" s="60">
        <f>IF(ISERR(+F15/$F$14)," ",F15/$F$14)</f>
        <v>0</v>
      </c>
      <c r="H15" s="44"/>
      <c r="I15" s="60" t="str">
        <f>+IF(H15&lt;&gt;"",(H15-(F15))/F15,"")</f>
        <v/>
      </c>
      <c r="J15" s="44"/>
      <c r="K15" s="60" t="str">
        <f>+IF(J15&lt;&gt;"",(J15-(H15))/H15,"")</f>
        <v/>
      </c>
      <c r="L15" s="44"/>
      <c r="M15" s="60" t="str">
        <f>+IF(L15&lt;&gt;"",(L15-(J15))/J15,"")</f>
        <v/>
      </c>
      <c r="N15" s="44"/>
      <c r="O15" s="60" t="str">
        <f>+IF(N15&lt;&gt;"",(N15-(L15))/L15,"")</f>
        <v/>
      </c>
      <c r="P15" s="44"/>
      <c r="Q15" s="60" t="str">
        <f>+IF(P15&lt;&gt;"",(P15-(N15))/N15,"")</f>
        <v/>
      </c>
      <c r="R15" s="44"/>
      <c r="S15" s="87" t="str">
        <f>+IF(R15&lt;&gt;"",(R15-(P15))/P15,"")</f>
        <v/>
      </c>
      <c r="T15" s="8"/>
      <c r="U15" s="30" t="str">
        <f>IF(K30&lt;&gt;"",ROUND(K30,3),"")</f>
        <v/>
      </c>
      <c r="V15" s="29">
        <f t="shared" si="0"/>
        <v>12484.800000000001</v>
      </c>
      <c r="W15"/>
    </row>
    <row r="16" spans="1:23" s="2" customFormat="1" ht="22.5" customHeight="1" thickBot="1">
      <c r="A16" s="14"/>
      <c r="B16" s="1"/>
      <c r="C16" s="94" t="s">
        <v>16</v>
      </c>
      <c r="D16" s="45" t="str">
        <f>+IF(ISERR(D14-D15),"",D14-D15)</f>
        <v/>
      </c>
      <c r="E16" s="46" t="str">
        <f t="shared" si="1"/>
        <v xml:space="preserve"> </v>
      </c>
      <c r="F16" s="37">
        <f>+IF(F14&lt;&gt;"",F14-F15,"")</f>
        <v>206259</v>
      </c>
      <c r="G16" s="38">
        <f t="shared" ref="G16:G27" si="2">IF(ISERR(+F16/$F$14)," ",F16/$F$14)</f>
        <v>1</v>
      </c>
      <c r="H16" s="39">
        <f>+IF(H14&lt;&gt;"",H14-H15,"")</f>
        <v>206259</v>
      </c>
      <c r="I16" s="38">
        <f>IF(ISERR(+H16/$H$14)," ",H16/$H$14)</f>
        <v>1</v>
      </c>
      <c r="J16" s="40">
        <f>+IF(J14&lt;&gt;"",J14-J15,"")</f>
        <v>206259</v>
      </c>
      <c r="K16" s="38">
        <f>IF(ISERR(+J16/$J$14)," ",J16/$J$14)</f>
        <v>1</v>
      </c>
      <c r="L16" s="40">
        <f>+IF(L14&lt;&gt;"",L14-L15,"")</f>
        <v>206259</v>
      </c>
      <c r="M16" s="38">
        <f>IF(ISERR(+L16/$L$14)," ",L16/$L$14)</f>
        <v>1</v>
      </c>
      <c r="N16" s="40">
        <f>+IF(N14&lt;&gt;"",N14-N15,"")</f>
        <v>206259</v>
      </c>
      <c r="O16" s="38">
        <f>IF(ISERR(+N16/$N$14)," ",N16/$N$14)</f>
        <v>1</v>
      </c>
      <c r="P16" s="40">
        <f>+IF(P14&lt;&gt;"",P14-P15,"")</f>
        <v>206259</v>
      </c>
      <c r="Q16" s="38">
        <f>IF(ISERR(+P16/$P$14)," ",P16/$P$14)</f>
        <v>1</v>
      </c>
      <c r="R16" s="40">
        <f>+IF(R14&lt;&gt;"",R14-R15,"")</f>
        <v>206259</v>
      </c>
      <c r="S16" s="54">
        <f>IF(ISERR(+R16/$R$14)," ",R16/$R$14)</f>
        <v>1</v>
      </c>
      <c r="T16" s="8"/>
      <c r="U16" s="30" t="str">
        <f>IF(M30&lt;&gt;"",ROUND(M30,3),"")</f>
        <v/>
      </c>
      <c r="V16" s="29">
        <f t="shared" si="0"/>
        <v>12734.496000000001</v>
      </c>
      <c r="W16"/>
    </row>
    <row r="17" spans="1:23" s="2" customFormat="1" ht="22.5" customHeight="1">
      <c r="A17" s="14"/>
      <c r="B17" s="1"/>
      <c r="C17" s="95" t="s">
        <v>17</v>
      </c>
      <c r="D17" s="62" t="str">
        <f t="shared" ref="D17:D24" si="3">+IF(F17&lt;&gt;"",F17+H17+J17+L17+N17+P17+R17,"")</f>
        <v/>
      </c>
      <c r="E17" s="64" t="str">
        <f t="shared" si="1"/>
        <v xml:space="preserve"> </v>
      </c>
      <c r="F17" s="47"/>
      <c r="G17" s="65">
        <f t="shared" si="2"/>
        <v>0</v>
      </c>
      <c r="H17" s="48"/>
      <c r="I17" s="65" t="str">
        <f t="shared" ref="I17:I24" si="4">+IF(H17&lt;&gt;"",(H17-(F17))/F17,"")</f>
        <v/>
      </c>
      <c r="J17" s="48"/>
      <c r="K17" s="65" t="str">
        <f>+IF(J17&lt;&gt;"",(J17-(H17))/H17,"")</f>
        <v/>
      </c>
      <c r="L17" s="48"/>
      <c r="M17" s="65" t="str">
        <f t="shared" ref="M17:M24" si="5">+IF(L17&lt;&gt;"",(L17-(J17))/J17,"")</f>
        <v/>
      </c>
      <c r="N17" s="48"/>
      <c r="O17" s="65" t="str">
        <f t="shared" ref="O17:O24" si="6">+IF(N17&lt;&gt;"",(N17-(L17))/L17,"")</f>
        <v/>
      </c>
      <c r="P17" s="48"/>
      <c r="Q17" s="65" t="str">
        <f t="shared" ref="Q17:Q24" si="7">+IF(P17&lt;&gt;"",(P17-(N17))/N17,"")</f>
        <v/>
      </c>
      <c r="R17" s="48"/>
      <c r="S17" s="88" t="str">
        <f t="shared" ref="S17:S24" si="8">+IF(R17&lt;&gt;"",(R17-(P17))/P17,"")</f>
        <v/>
      </c>
      <c r="T17" s="8"/>
      <c r="U17" s="30" t="str">
        <f>IF(O30&lt;&gt;"",ROUND(O30,3),"")</f>
        <v/>
      </c>
      <c r="V17" s="29">
        <f t="shared" si="0"/>
        <v>12989.185920000002</v>
      </c>
      <c r="W17"/>
    </row>
    <row r="18" spans="1:23" s="2" customFormat="1" ht="22.5" customHeight="1">
      <c r="A18" s="14"/>
      <c r="B18" s="1"/>
      <c r="C18" s="95" t="s">
        <v>18</v>
      </c>
      <c r="D18" s="62" t="str">
        <f t="shared" si="3"/>
        <v/>
      </c>
      <c r="E18" s="63" t="str">
        <f t="shared" si="1"/>
        <v xml:space="preserve"> </v>
      </c>
      <c r="F18" s="41"/>
      <c r="G18" s="61">
        <f t="shared" si="2"/>
        <v>0</v>
      </c>
      <c r="H18" s="42"/>
      <c r="I18" s="61" t="str">
        <f t="shared" si="4"/>
        <v/>
      </c>
      <c r="J18" s="42"/>
      <c r="K18" s="61" t="str">
        <f t="shared" ref="K18:K24" si="9">+IF(J18&lt;&gt;"",(J18-(H18))/H18,"")</f>
        <v/>
      </c>
      <c r="L18" s="42"/>
      <c r="M18" s="61" t="str">
        <f t="shared" si="5"/>
        <v/>
      </c>
      <c r="N18" s="42"/>
      <c r="O18" s="61" t="str">
        <f t="shared" si="6"/>
        <v/>
      </c>
      <c r="P18" s="42"/>
      <c r="Q18" s="61" t="str">
        <f t="shared" si="7"/>
        <v/>
      </c>
      <c r="R18" s="42"/>
      <c r="S18" s="86" t="str">
        <f t="shared" si="8"/>
        <v/>
      </c>
      <c r="T18" s="8"/>
      <c r="U18" s="30" t="str">
        <f>IF(Q30&lt;&gt;"",ROUND(Q30,3),"")</f>
        <v/>
      </c>
      <c r="V18" s="29">
        <f t="shared" si="0"/>
        <v>13248.969638400002</v>
      </c>
      <c r="W18"/>
    </row>
    <row r="19" spans="1:23" s="2" customFormat="1" ht="22.5" customHeight="1">
      <c r="A19" s="14"/>
      <c r="B19" s="1"/>
      <c r="C19" s="95" t="s">
        <v>19</v>
      </c>
      <c r="D19" s="62" t="str">
        <f t="shared" si="3"/>
        <v/>
      </c>
      <c r="E19" s="63" t="str">
        <f t="shared" si="1"/>
        <v xml:space="preserve"> </v>
      </c>
      <c r="F19" s="41"/>
      <c r="G19" s="61">
        <f t="shared" si="2"/>
        <v>0</v>
      </c>
      <c r="H19" s="42"/>
      <c r="I19" s="61" t="str">
        <f t="shared" si="4"/>
        <v/>
      </c>
      <c r="J19" s="42"/>
      <c r="K19" s="61" t="str">
        <f t="shared" si="9"/>
        <v/>
      </c>
      <c r="L19" s="42"/>
      <c r="M19" s="61" t="str">
        <f t="shared" si="5"/>
        <v/>
      </c>
      <c r="N19" s="42"/>
      <c r="O19" s="61" t="str">
        <f t="shared" si="6"/>
        <v/>
      </c>
      <c r="P19" s="42"/>
      <c r="Q19" s="61" t="str">
        <f t="shared" si="7"/>
        <v/>
      </c>
      <c r="R19" s="42"/>
      <c r="S19" s="86" t="str">
        <f t="shared" si="8"/>
        <v/>
      </c>
      <c r="T19" s="8"/>
      <c r="U19" s="30" t="str">
        <f>IF(S30&lt;&gt;"",ROUND(S30,3),"")</f>
        <v/>
      </c>
      <c r="V19" s="29">
        <f t="shared" si="0"/>
        <v>13513.949031168002</v>
      </c>
      <c r="W19"/>
    </row>
    <row r="20" spans="1:23" s="2" customFormat="1" ht="22.5" customHeight="1">
      <c r="A20" s="14"/>
      <c r="B20" s="1"/>
      <c r="C20" s="95" t="s">
        <v>20</v>
      </c>
      <c r="D20" s="62" t="str">
        <f t="shared" si="3"/>
        <v/>
      </c>
      <c r="E20" s="63" t="str">
        <f t="shared" si="1"/>
        <v xml:space="preserve"> </v>
      </c>
      <c r="F20" s="41"/>
      <c r="G20" s="61">
        <f t="shared" si="2"/>
        <v>0</v>
      </c>
      <c r="H20" s="42"/>
      <c r="I20" s="61" t="str">
        <f t="shared" si="4"/>
        <v/>
      </c>
      <c r="J20" s="42"/>
      <c r="K20" s="61" t="str">
        <f t="shared" si="9"/>
        <v/>
      </c>
      <c r="L20" s="42"/>
      <c r="M20" s="61" t="str">
        <f t="shared" si="5"/>
        <v/>
      </c>
      <c r="N20" s="42"/>
      <c r="O20" s="61" t="str">
        <f t="shared" si="6"/>
        <v/>
      </c>
      <c r="P20" s="42"/>
      <c r="Q20" s="61" t="str">
        <f t="shared" si="7"/>
        <v/>
      </c>
      <c r="R20" s="42"/>
      <c r="S20" s="86" t="str">
        <f t="shared" si="8"/>
        <v/>
      </c>
      <c r="T20" s="8"/>
      <c r="U20" s="30"/>
      <c r="V20" s="29">
        <f>IF(V13&lt;&gt;"",SUM(V13:V19),"")</f>
        <v>89211.400589568002</v>
      </c>
      <c r="W20"/>
    </row>
    <row r="21" spans="1:23" s="2" customFormat="1" ht="22.5" customHeight="1">
      <c r="A21" s="14"/>
      <c r="B21" s="1"/>
      <c r="C21" s="95" t="s">
        <v>21</v>
      </c>
      <c r="D21" s="62" t="str">
        <f t="shared" si="3"/>
        <v/>
      </c>
      <c r="E21" s="63" t="str">
        <f t="shared" si="1"/>
        <v xml:space="preserve"> </v>
      </c>
      <c r="F21" s="41"/>
      <c r="G21" s="61">
        <f t="shared" si="2"/>
        <v>0</v>
      </c>
      <c r="H21" s="42"/>
      <c r="I21" s="61" t="str">
        <f t="shared" si="4"/>
        <v/>
      </c>
      <c r="J21" s="42"/>
      <c r="K21" s="61" t="str">
        <f t="shared" si="9"/>
        <v/>
      </c>
      <c r="L21" s="42"/>
      <c r="M21" s="61" t="str">
        <f t="shared" si="5"/>
        <v/>
      </c>
      <c r="N21" s="42"/>
      <c r="O21" s="61" t="str">
        <f t="shared" si="6"/>
        <v/>
      </c>
      <c r="P21" s="42"/>
      <c r="Q21" s="61" t="str">
        <f t="shared" si="7"/>
        <v/>
      </c>
      <c r="R21" s="42"/>
      <c r="S21" s="86" t="str">
        <f t="shared" si="8"/>
        <v/>
      </c>
      <c r="T21" s="8"/>
      <c r="U21" s="30"/>
      <c r="V21" s="29"/>
      <c r="W21"/>
    </row>
    <row r="22" spans="1:23" s="2" customFormat="1" ht="22.5" customHeight="1">
      <c r="A22" s="14"/>
      <c r="B22" s="1"/>
      <c r="C22" s="95" t="s">
        <v>22</v>
      </c>
      <c r="D22" s="62" t="str">
        <f t="shared" si="3"/>
        <v/>
      </c>
      <c r="E22" s="63" t="str">
        <f t="shared" si="1"/>
        <v xml:space="preserve"> </v>
      </c>
      <c r="F22" s="41"/>
      <c r="G22" s="61">
        <f t="shared" si="2"/>
        <v>0</v>
      </c>
      <c r="H22" s="42"/>
      <c r="I22" s="61" t="str">
        <f t="shared" si="4"/>
        <v/>
      </c>
      <c r="J22" s="42"/>
      <c r="K22" s="61" t="str">
        <f t="shared" si="9"/>
        <v/>
      </c>
      <c r="L22" s="42"/>
      <c r="M22" s="61" t="str">
        <f t="shared" si="5"/>
        <v/>
      </c>
      <c r="N22" s="42"/>
      <c r="O22" s="61" t="str">
        <f t="shared" si="6"/>
        <v/>
      </c>
      <c r="P22" s="42"/>
      <c r="Q22" s="61" t="str">
        <f t="shared" si="7"/>
        <v/>
      </c>
      <c r="R22" s="42"/>
      <c r="S22" s="86" t="str">
        <f t="shared" si="8"/>
        <v/>
      </c>
      <c r="T22" s="8"/>
      <c r="U22" s="30"/>
      <c r="V22" s="29"/>
      <c r="W22"/>
    </row>
    <row r="23" spans="1:23" s="2" customFormat="1" ht="22.5" customHeight="1">
      <c r="A23" s="14"/>
      <c r="B23" s="1"/>
      <c r="C23" s="95" t="s">
        <v>23</v>
      </c>
      <c r="D23" s="62" t="str">
        <f t="shared" si="3"/>
        <v/>
      </c>
      <c r="E23" s="63" t="str">
        <f t="shared" si="1"/>
        <v xml:space="preserve"> </v>
      </c>
      <c r="F23" s="41"/>
      <c r="G23" s="61">
        <f t="shared" si="2"/>
        <v>0</v>
      </c>
      <c r="H23" s="42"/>
      <c r="I23" s="61" t="str">
        <f t="shared" si="4"/>
        <v/>
      </c>
      <c r="J23" s="42"/>
      <c r="K23" s="61" t="str">
        <f t="shared" si="9"/>
        <v/>
      </c>
      <c r="L23" s="42"/>
      <c r="M23" s="61" t="str">
        <f t="shared" si="5"/>
        <v/>
      </c>
      <c r="N23" s="42"/>
      <c r="O23" s="61" t="str">
        <f t="shared" si="6"/>
        <v/>
      </c>
      <c r="P23" s="42"/>
      <c r="Q23" s="61" t="str">
        <f t="shared" si="7"/>
        <v/>
      </c>
      <c r="R23" s="42"/>
      <c r="S23" s="86" t="str">
        <f t="shared" si="8"/>
        <v/>
      </c>
      <c r="T23" s="8"/>
      <c r="U23" s="30"/>
      <c r="V23" s="29"/>
    </row>
    <row r="24" spans="1:23" s="2" customFormat="1" ht="22.5" customHeight="1" thickBot="1">
      <c r="A24" s="14"/>
      <c r="B24" s="1"/>
      <c r="C24" s="95" t="s">
        <v>38</v>
      </c>
      <c r="D24" s="62" t="str">
        <f t="shared" si="3"/>
        <v/>
      </c>
      <c r="E24" s="66" t="str">
        <f t="shared" si="1"/>
        <v xml:space="preserve"> </v>
      </c>
      <c r="F24" s="43"/>
      <c r="G24" s="60">
        <f t="shared" si="2"/>
        <v>0</v>
      </c>
      <c r="H24" s="42"/>
      <c r="I24" s="60" t="str">
        <f t="shared" si="4"/>
        <v/>
      </c>
      <c r="J24" s="42"/>
      <c r="K24" s="60" t="str">
        <f t="shared" si="9"/>
        <v/>
      </c>
      <c r="L24" s="42"/>
      <c r="M24" s="60" t="str">
        <f t="shared" si="5"/>
        <v/>
      </c>
      <c r="N24" s="42"/>
      <c r="O24" s="60" t="str">
        <f t="shared" si="6"/>
        <v/>
      </c>
      <c r="P24" s="42"/>
      <c r="Q24" s="60" t="str">
        <f t="shared" si="7"/>
        <v/>
      </c>
      <c r="R24" s="42"/>
      <c r="S24" s="87" t="str">
        <f t="shared" si="8"/>
        <v/>
      </c>
      <c r="T24" s="8"/>
      <c r="U24" s="30"/>
      <c r="V24" s="29"/>
    </row>
    <row r="25" spans="1:23" s="2" customFormat="1" ht="22.5" customHeight="1" thickBot="1">
      <c r="A25" s="14"/>
      <c r="B25" s="1"/>
      <c r="C25" s="94" t="s">
        <v>24</v>
      </c>
      <c r="D25" s="45" t="str">
        <f>IF(D17&lt;&gt;"",SUM(D17:D24),"")</f>
        <v/>
      </c>
      <c r="E25" s="46" t="str">
        <f t="shared" si="1"/>
        <v xml:space="preserve"> </v>
      </c>
      <c r="F25" s="37">
        <f>IF(F14&lt;&gt;"",SUM(F17:F24),"")</f>
        <v>0</v>
      </c>
      <c r="G25" s="38">
        <f t="shared" si="2"/>
        <v>0</v>
      </c>
      <c r="H25" s="39">
        <f>IF(H14&lt;&gt;"",SUM(H17:H24),"")</f>
        <v>0</v>
      </c>
      <c r="I25" s="38">
        <f>IF(ISERR(+H25/$H$14)," ",H25/$H$14)</f>
        <v>0</v>
      </c>
      <c r="J25" s="39">
        <f>IF(J14&lt;&gt;"",SUM(J17:J24),"")</f>
        <v>0</v>
      </c>
      <c r="K25" s="38">
        <f>IF(ISERR(+J25/$J$14)," ",J25/$J$14)</f>
        <v>0</v>
      </c>
      <c r="L25" s="39">
        <f>IF(L14&lt;&gt;"",SUM(L17:L24),"")</f>
        <v>0</v>
      </c>
      <c r="M25" s="38">
        <f>IF(ISERR(+L25/$L$14)," ",L25/$L$14)</f>
        <v>0</v>
      </c>
      <c r="N25" s="39">
        <f>IF(N14&lt;&gt;"",SUM(N17:N24),"")</f>
        <v>0</v>
      </c>
      <c r="O25" s="38">
        <f>IF(ISERR(+N25/$N$14)," ",N25/$N$14)</f>
        <v>0</v>
      </c>
      <c r="P25" s="39">
        <f>IF(P14&lt;&gt;"",SUM(P17:P24),"")</f>
        <v>0</v>
      </c>
      <c r="Q25" s="38">
        <f>IF(ISERR(+P25/$P$14)," ",P25/$P$14)</f>
        <v>0</v>
      </c>
      <c r="R25" s="39">
        <f>IF(R14&lt;&gt;"",SUM(R17:R24),"")</f>
        <v>0</v>
      </c>
      <c r="S25" s="54">
        <f>IF(ISERR(+R25/$R$14)," ",R25/$R$14)</f>
        <v>0</v>
      </c>
      <c r="T25" s="8"/>
      <c r="U25" s="30"/>
      <c r="V25" s="29"/>
    </row>
    <row r="26" spans="1:23" s="2" customFormat="1" ht="22.5" customHeight="1" thickBot="1">
      <c r="A26" s="14"/>
      <c r="B26" s="1"/>
      <c r="C26" s="96" t="s">
        <v>25</v>
      </c>
      <c r="D26" s="67" t="str">
        <f>+IF(F26&lt;&gt;"",F26+H26+J26+L26+N26+P26+R26,"")</f>
        <v/>
      </c>
      <c r="E26" s="68" t="str">
        <f t="shared" si="1"/>
        <v xml:space="preserve"> </v>
      </c>
      <c r="F26" s="49"/>
      <c r="G26" s="69">
        <f t="shared" si="2"/>
        <v>0</v>
      </c>
      <c r="H26" s="50"/>
      <c r="I26" s="69" t="str">
        <f>+IF(H26&lt;&gt;"",(H26-(F26))/F26,"")</f>
        <v/>
      </c>
      <c r="J26" s="50"/>
      <c r="K26" s="69" t="str">
        <f>+IF(J26&lt;&gt;"",(J26-(H26))/H26,"")</f>
        <v/>
      </c>
      <c r="L26" s="50"/>
      <c r="M26" s="69" t="str">
        <f>+IF(L26&lt;&gt;"",(L26-(J26))/J26,"")</f>
        <v/>
      </c>
      <c r="N26" s="50"/>
      <c r="O26" s="69" t="str">
        <f>+IF(N26&lt;&gt;"",(N26-(L26))/L26,"")</f>
        <v/>
      </c>
      <c r="P26" s="50"/>
      <c r="Q26" s="69" t="str">
        <f>+IF(P26&lt;&gt;"",(P26-(N26))/N26,"")</f>
        <v/>
      </c>
      <c r="R26" s="50"/>
      <c r="S26" s="89" t="str">
        <f>+IF(R26&lt;&gt;"",(R26-(P26))/P26,"")</f>
        <v/>
      </c>
      <c r="T26" s="8"/>
      <c r="U26" s="30"/>
      <c r="V26" s="29"/>
    </row>
    <row r="27" spans="1:23" s="2" customFormat="1" ht="42.75" customHeight="1" thickBot="1">
      <c r="A27" s="14"/>
      <c r="B27" s="1"/>
      <c r="C27" s="97" t="s">
        <v>26</v>
      </c>
      <c r="D27" s="70" t="str">
        <f>IF(ISERR(D16-(D25+D26)),"",SUM(D16-(D25+D26)))</f>
        <v/>
      </c>
      <c r="E27" s="71" t="str">
        <f t="shared" si="1"/>
        <v xml:space="preserve"> </v>
      </c>
      <c r="F27" s="70">
        <f>IF(F14&lt;&gt;"",SUM((F16-(F25+F26))),"")</f>
        <v>206259</v>
      </c>
      <c r="G27" s="72">
        <f t="shared" si="2"/>
        <v>1</v>
      </c>
      <c r="H27" s="73">
        <f>IF(H14&lt;&gt;"",SUM((H16-(H25+H26))),"")</f>
        <v>206259</v>
      </c>
      <c r="I27" s="72">
        <f>IF(ISERR(+H27/$H$14)," ",H27/$H$14)</f>
        <v>1</v>
      </c>
      <c r="J27" s="73">
        <f>IF(J14&lt;&gt;"",SUM((J16-(J25+J26))),"")</f>
        <v>206259</v>
      </c>
      <c r="K27" s="74">
        <f>IF(ISERR(+J27/$J$14)," ",J27/$J$14)</f>
        <v>1</v>
      </c>
      <c r="L27" s="73">
        <f>IF(L14&lt;&gt;"",SUM((L16-(L25+L26))),"")</f>
        <v>206259</v>
      </c>
      <c r="M27" s="72">
        <f>IF(ISERR(+L27/$L$14)," ",L27/$L$14)</f>
        <v>1</v>
      </c>
      <c r="N27" s="73">
        <f>IF(N14&lt;&gt;"",SUM((N16-(N25+N26))),"")</f>
        <v>206259</v>
      </c>
      <c r="O27" s="72">
        <f>IF(ISERR(+N27/$N$14)," ",N27/$N$14)</f>
        <v>1</v>
      </c>
      <c r="P27" s="73">
        <f>IF(P14&lt;&gt;"",SUM((P16-(P25+P26))),"")</f>
        <v>206259</v>
      </c>
      <c r="Q27" s="72">
        <f>IF(ISERR(+P27/$P$14)," ",P27/$P$14)</f>
        <v>1</v>
      </c>
      <c r="R27" s="73">
        <f>IF(R14&lt;&gt;"",SUM((R16-(R25+R26))),"")</f>
        <v>206259</v>
      </c>
      <c r="S27" s="90">
        <f>IF(ISERR(+R27/$R$14)," ",R27/$R$14)</f>
        <v>1</v>
      </c>
      <c r="T27" s="8"/>
    </row>
    <row r="28" spans="1:23" s="2" customFormat="1" ht="51" customHeight="1" thickTop="1" thickBot="1">
      <c r="A28" s="14"/>
      <c r="B28" s="3"/>
      <c r="C28" s="98" t="s">
        <v>33</v>
      </c>
      <c r="D28" s="75">
        <f>+IF(ISERR(F28+H28+J28+L28+N28+P28+R28),"",(F28+H28+J28+L28+N28+P28+R28))</f>
        <v>89213</v>
      </c>
      <c r="E28" s="76">
        <f t="shared" si="1"/>
        <v>6.1789857827848897E-2</v>
      </c>
      <c r="F28" s="188">
        <f>IF(V13&lt;&gt;"",ROUNDUP(V13,0),IF(V13="",""))</f>
        <v>12000</v>
      </c>
      <c r="G28" s="189"/>
      <c r="H28" s="189">
        <f>IF(V14&lt;&gt;"",ROUNDUP(V14,0),IF(V14="",""))</f>
        <v>12240</v>
      </c>
      <c r="I28" s="189"/>
      <c r="J28" s="189">
        <f>IF(V15&lt;&gt;"",ROUNDUP(V15,0),IF(V15="",""))</f>
        <v>12485</v>
      </c>
      <c r="K28" s="189"/>
      <c r="L28" s="144">
        <f>IF(V16&lt;&gt;"",ROUNDUP(V16,0),IF(V16="",""))</f>
        <v>12735</v>
      </c>
      <c r="M28" s="145"/>
      <c r="N28" s="191">
        <f>IF(V17&lt;&gt;"",ROUNDUP(V17,0),IF(V17="",""))</f>
        <v>12990</v>
      </c>
      <c r="O28" s="145"/>
      <c r="P28" s="144">
        <f>IF(V18&lt;&gt;"",ROUNDUP(V18,0),IF(V18="",""))</f>
        <v>13249</v>
      </c>
      <c r="Q28" s="145"/>
      <c r="R28" s="144">
        <f>IF(V19&lt;&gt;"",ROUNDUP(V19,0),IF(V19="",""))</f>
        <v>13514</v>
      </c>
      <c r="S28" s="192"/>
      <c r="T28" s="8"/>
    </row>
    <row r="29" spans="1:23" s="2" customFormat="1" ht="39.75" hidden="1" customHeight="1" thickTop="1" thickBot="1">
      <c r="A29" s="14"/>
      <c r="B29" s="152" t="s">
        <v>27</v>
      </c>
      <c r="C29" s="99" t="s">
        <v>39</v>
      </c>
      <c r="D29" s="77" t="str">
        <f>IF(ISERR(+F29+H29+J29+L29+N29+P29+R29)," ",+F29+H29+J29+L29+N29+P29+R29)</f>
        <v xml:space="preserve"> </v>
      </c>
      <c r="E29" s="78" t="str">
        <f t="shared" si="1"/>
        <v xml:space="preserve"> </v>
      </c>
      <c r="F29" s="154" t="str">
        <f>IF(G30&lt;&gt;"",IF(((F14*0.8)*G30)&gt;=F28,ROUNDUP((F14*0.8)*G30,0),F28),IF(G30="",""))</f>
        <v/>
      </c>
      <c r="G29" s="155" t="e">
        <f>IF(B29&lt;&gt;"",IF(((#REF!*0.8)*H29)&gt;=#REF!,(#REF!*0.8)*H29,#REF!),IF(B29="",""))</f>
        <v>#REF!</v>
      </c>
      <c r="H29" s="141" t="str">
        <f>IF(I30&lt;&gt;"",IF(((H14*0.8)*I30)&gt;=H28,ROUNDUP((H14*0.8)*I30,0),H28),IF(I30="",""))</f>
        <v/>
      </c>
      <c r="I29" s="142" t="e">
        <f>IF(D29&lt;&gt;"",IF(((#REF!*0.8)*J29)&gt;=#REF!,(#REF!*0.8)*J29,#REF!),IF(D29="",""))</f>
        <v>#REF!</v>
      </c>
      <c r="J29" s="156" t="str">
        <f>IF(K30&lt;&gt;"",IF(((J14*0.8)*K30)&gt;=J28,ROUNDUP((J14*0.8)*K30,0),J28),IF(K30="",""))</f>
        <v/>
      </c>
      <c r="K29" s="155" t="str">
        <f>IF(F29&lt;&gt;"",IF(((#REF!*0.8)*L29)&gt;=#REF!,(#REF!*0.8)*L29,#REF!),IF(F29="",""))</f>
        <v/>
      </c>
      <c r="L29" s="141" t="str">
        <f>IF(M30&lt;&gt;"",IF(((L14*0.8)*M30)&gt;=L28,ROUNDUP((L14*0.8)*M30,0),L28),IF(M30="",""))</f>
        <v/>
      </c>
      <c r="M29" s="142" t="str">
        <f>IF(H29&lt;&gt;"",IF(((#REF!*0.8)*N29)&gt;=#REF!,(#REF!*0.8)*N29,#REF!),IF(H29="",""))</f>
        <v/>
      </c>
      <c r="N29" s="156" t="str">
        <f>IF(O30&lt;&gt;"",IF(((N14*0.8)*O30)&gt;=N28,ROUNDUP((N14*0.8)*O30,0),N28),IF(O30="",""))</f>
        <v/>
      </c>
      <c r="O29" s="155" t="str">
        <f>IF(J29&lt;&gt;"",IF(((#REF!*0.8)*P29)&gt;=#REF!,(#REF!*0.8)*P29,#REF!),IF(J29="",""))</f>
        <v/>
      </c>
      <c r="P29" s="141" t="str">
        <f>IF(Q30&lt;&gt;"",IF(((P14*0.8)*Q30)&gt;=P28,ROUNDUP((P14*0.8)*Q30,0),P28),IF(Q30="",""))</f>
        <v/>
      </c>
      <c r="Q29" s="142" t="str">
        <f>IF(L29&lt;&gt;"",IF(((#REF!*0.8)*R29)&gt;=#REF!,(#REF!*0.8)*R29,#REF!),IF(L29="",""))</f>
        <v/>
      </c>
      <c r="R29" s="141" t="str">
        <f>IF(S30&lt;&gt;"",IF(((R14*0.8)*S30)&gt;=R28,ROUNDUP((R14*0.8)*S30,0),R28),IF(S30="",""))</f>
        <v/>
      </c>
      <c r="S29" s="143" t="str">
        <f>IF(N29&lt;&gt;"",IF(((#REF!*0.8)*T29)&gt;=#REF!,(#REF!*0.8)*T29,#REF!),IF(N29="",""))</f>
        <v/>
      </c>
      <c r="T29" s="8"/>
      <c r="U29" s="31"/>
    </row>
    <row r="30" spans="1:23" s="2" customFormat="1" ht="93" customHeight="1" thickTop="1" thickBot="1">
      <c r="A30" s="14"/>
      <c r="B30" s="153"/>
      <c r="C30" s="107" t="s">
        <v>43</v>
      </c>
      <c r="D30" s="79" t="str">
        <f>IF(ISERR(+F30+H30+J30+L30+N30+P30+R30)," ",+F30+H30+J30+L30+N30+P30+R30)</f>
        <v xml:space="preserve"> </v>
      </c>
      <c r="E30" s="66" t="str">
        <f t="shared" si="1"/>
        <v xml:space="preserve"> </v>
      </c>
      <c r="F30" s="80" t="str">
        <f>+IF(G30&lt;&gt;"",F14*G30,"")</f>
        <v/>
      </c>
      <c r="G30" s="53"/>
      <c r="H30" s="80" t="str">
        <f>+IF(I30&lt;&gt;"",H14*I30,"")</f>
        <v/>
      </c>
      <c r="I30" s="53"/>
      <c r="J30" s="80" t="str">
        <f>+IF(K30&lt;&gt;"",J14*K30,"")</f>
        <v/>
      </c>
      <c r="K30" s="53"/>
      <c r="L30" s="80" t="str">
        <f>+IF(M30&lt;&gt;"",L14*M30,"")</f>
        <v/>
      </c>
      <c r="M30" s="53"/>
      <c r="N30" s="80" t="str">
        <f>+IF(O30&lt;&gt;"",N14*O30,"")</f>
        <v/>
      </c>
      <c r="O30" s="53"/>
      <c r="P30" s="80" t="str">
        <f>+IF(Q30&lt;&gt;"",P14*Q30,"")</f>
        <v/>
      </c>
      <c r="Q30" s="53"/>
      <c r="R30" s="80" t="str">
        <f>+IF(S30&lt;&gt;"",R14*S30,"")</f>
        <v/>
      </c>
      <c r="S30" s="55"/>
      <c r="T30" s="8"/>
      <c r="V30" s="31"/>
    </row>
    <row r="31" spans="1:23" s="2" customFormat="1" ht="30.75" hidden="1" customHeight="1" thickTop="1" thickBot="1">
      <c r="A31" s="14"/>
      <c r="B31" s="1"/>
      <c r="C31" s="100" t="s">
        <v>40</v>
      </c>
      <c r="D31" s="108">
        <f>IF(ISERR(+F31+H31+J31+L31+N31+P31+R31)," ",+F31+H31+J31+L31+N31+P31+R31)</f>
        <v>0</v>
      </c>
      <c r="E31" s="109">
        <f t="shared" si="1"/>
        <v>0</v>
      </c>
      <c r="F31" s="111">
        <f>IF(F14&lt;&gt;"",MAX(F29:F30),"")</f>
        <v>0</v>
      </c>
      <c r="G31" s="110">
        <f>IF(ISERR(+F31/$F$14)," ",F31/$F$14)</f>
        <v>0</v>
      </c>
      <c r="H31" s="111">
        <f>IF(H14&lt;&gt;"",MAX(H29:H30),"")</f>
        <v>0</v>
      </c>
      <c r="I31" s="110">
        <f>IF(ISERR(+H31/$F$14)," ",H31/$F$14)</f>
        <v>0</v>
      </c>
      <c r="J31" s="111">
        <f>IF(J14&lt;&gt;"",MAX(J29:J30),"")</f>
        <v>0</v>
      </c>
      <c r="K31" s="110">
        <f>IF(ISERR(+J31/$J$14)," ",J31/$J$14)</f>
        <v>0</v>
      </c>
      <c r="L31" s="111">
        <f>IF(L14&lt;&gt;"",MAX(L29:L30),"")</f>
        <v>0</v>
      </c>
      <c r="M31" s="110">
        <f>IF(ISERR(+L31/$L$14)," ",L31/$L$14)</f>
        <v>0</v>
      </c>
      <c r="N31" s="111">
        <f>IF(N14&lt;&gt;"",MAX(N29:N30),"")</f>
        <v>0</v>
      </c>
      <c r="O31" s="110">
        <f>IF(ISERR(+N31/$N$14)," ",N31/$N$14)</f>
        <v>0</v>
      </c>
      <c r="P31" s="111">
        <f>IF(P14&lt;&gt;"",MAX(P29:P30),"")</f>
        <v>0</v>
      </c>
      <c r="Q31" s="110">
        <f>IF(ISERR(+P31/$P$14)," ",P31/$P$14)</f>
        <v>0</v>
      </c>
      <c r="R31" s="111">
        <f>IF(R14&lt;&gt;"",MAX(R29:R30),"")</f>
        <v>0</v>
      </c>
      <c r="S31" s="112">
        <f>IF(ISERR(+R31/$R$14)," ",R31/$R$14)</f>
        <v>0</v>
      </c>
      <c r="T31" s="8"/>
    </row>
    <row r="32" spans="1:23" s="2" customFormat="1" ht="22.5" customHeight="1" thickTop="1" thickBot="1">
      <c r="A32" s="14"/>
      <c r="B32" s="1"/>
      <c r="C32" s="101" t="s">
        <v>28</v>
      </c>
      <c r="D32" s="51">
        <f>IF(ISERR(+F32+H32+J32+L32+N32+P32+R32)," ",+F32+H32+J32+L32+N32+P32+R32)</f>
        <v>1443813</v>
      </c>
      <c r="E32" s="46">
        <f t="shared" si="1"/>
        <v>1</v>
      </c>
      <c r="F32" s="37">
        <f>+IF(F14&lt;&gt;"",F27-F31,"")</f>
        <v>206259</v>
      </c>
      <c r="G32" s="38">
        <f>IF(ISERR(+F32/$F$14)," ",F32/$F$14)</f>
        <v>1</v>
      </c>
      <c r="H32" s="39">
        <f>+IF(H14&lt;&gt;"",H27-H31,"")</f>
        <v>206259</v>
      </c>
      <c r="I32" s="38">
        <f>IF(ISERR(+H32/$H$14)," ",H32/$H$14)</f>
        <v>1</v>
      </c>
      <c r="J32" s="39">
        <f>+IF(J14&lt;&gt;"",J27-J31,"")</f>
        <v>206259</v>
      </c>
      <c r="K32" s="38">
        <f>IF(ISERR(+J32/$J$14)," ",J32/$J$14)</f>
        <v>1</v>
      </c>
      <c r="L32" s="39">
        <f>+IF(L14&lt;&gt;"",L27-L31,"")</f>
        <v>206259</v>
      </c>
      <c r="M32" s="38">
        <f>IF(ISERR(+L32/$L$14)," ",L32/$L$14)</f>
        <v>1</v>
      </c>
      <c r="N32" s="39">
        <f>+IF(N14&lt;&gt;"",N27-N31,"")</f>
        <v>206259</v>
      </c>
      <c r="O32" s="38">
        <f>IF(ISERR(+N32/$N$14)," ",N32/$N$14)</f>
        <v>1</v>
      </c>
      <c r="P32" s="39">
        <f>+IF(P14&lt;&gt;"",P27-P31,"")</f>
        <v>206259</v>
      </c>
      <c r="Q32" s="38">
        <f>IF(ISERR(+P32/$P$14)," ",P32/$P$14)</f>
        <v>1</v>
      </c>
      <c r="R32" s="39">
        <f>+IF(R14&lt;&gt;"",R27-R31,"")</f>
        <v>206259</v>
      </c>
      <c r="S32" s="54">
        <f>IF(ISERR(+R32/$R$14)," ",R32/$R$14)</f>
        <v>1</v>
      </c>
      <c r="T32" s="8"/>
    </row>
    <row r="33" spans="1:20" s="2" customFormat="1" ht="22.5" customHeight="1" thickBot="1">
      <c r="A33" s="14"/>
      <c r="B33" s="1"/>
      <c r="C33" s="96" t="s">
        <v>29</v>
      </c>
      <c r="D33" s="81" t="str">
        <f>+IF(F33&lt;&gt;"",F33+H33+J33+L33+N33+P33+R33,"")</f>
        <v/>
      </c>
      <c r="E33" s="82" t="str">
        <f t="shared" si="1"/>
        <v xml:space="preserve"> </v>
      </c>
      <c r="F33" s="49"/>
      <c r="G33" s="69">
        <f>IF(ISERR(+F33/$F$14)," ",F33/$F$14)</f>
        <v>0</v>
      </c>
      <c r="H33" s="50"/>
      <c r="I33" s="69">
        <f>IF(ISERR(+H33/$H$14)," ",H33/$H$14)</f>
        <v>0</v>
      </c>
      <c r="J33" s="50"/>
      <c r="K33" s="69">
        <f>IF(ISERR(+J33/$J$14)," ",J33/$J$14)</f>
        <v>0</v>
      </c>
      <c r="L33" s="50"/>
      <c r="M33" s="69">
        <f>IF(ISERR(+L33/$L$14)," ",L33/$L$14)</f>
        <v>0</v>
      </c>
      <c r="N33" s="50"/>
      <c r="O33" s="69">
        <f>IF(ISERR(+N33/$N$14)," ",N33/$N$14)</f>
        <v>0</v>
      </c>
      <c r="P33" s="50"/>
      <c r="Q33" s="69">
        <f>IF(ISERR(+P33/$P$14)," ",P33/$P$14)</f>
        <v>0</v>
      </c>
      <c r="R33" s="50"/>
      <c r="S33" s="89">
        <f>IF(ISERR(+R33/$R$14)," ",R33/$R$14)</f>
        <v>0</v>
      </c>
      <c r="T33" s="8"/>
    </row>
    <row r="34" spans="1:20" s="2" customFormat="1" ht="24.9" customHeight="1" thickBot="1">
      <c r="A34" s="14"/>
      <c r="B34" s="1"/>
      <c r="C34" s="102" t="s">
        <v>30</v>
      </c>
      <c r="D34" s="51">
        <f>IF(ISERR(+F34+H34+J34+L34+N34+P34+R34)," ",+F34+H34+J34+L34+N34+P34+R34)</f>
        <v>1443813</v>
      </c>
      <c r="E34" s="52">
        <f t="shared" si="1"/>
        <v>1</v>
      </c>
      <c r="F34" s="83">
        <f>+IF(F32&lt;&gt;"",F32-F33,"")</f>
        <v>206259</v>
      </c>
      <c r="G34" s="84">
        <f>IF(ISERR(+F34/$F$14)," ",F34/$F$14)</f>
        <v>1</v>
      </c>
      <c r="H34" s="85">
        <f>+IF(H14&lt;&gt;"",H32-H33,"")</f>
        <v>206259</v>
      </c>
      <c r="I34" s="84">
        <f>IF(ISERR(+H34/$H$14)," ",H34/$H$14)</f>
        <v>1</v>
      </c>
      <c r="J34" s="85">
        <f>+IF(J14&lt;&gt;"",J32-J33,"")</f>
        <v>206259</v>
      </c>
      <c r="K34" s="84">
        <f>IF(ISERR(+J34/$J$14)," ",J34/$J$14)</f>
        <v>1</v>
      </c>
      <c r="L34" s="85">
        <f>+IF(L14&lt;&gt;"",L32-L33,"")</f>
        <v>206259</v>
      </c>
      <c r="M34" s="84">
        <f>IF(ISERR(+L34/$L$14)," ",L34/$L$14)</f>
        <v>1</v>
      </c>
      <c r="N34" s="85">
        <f>+IF(N14&lt;&gt;"",N32-N33,"")</f>
        <v>206259</v>
      </c>
      <c r="O34" s="84">
        <f>IF(ISERR(+N34/$N$14)," ",N34/$N$14)</f>
        <v>1</v>
      </c>
      <c r="P34" s="85">
        <f>+IF(P14&lt;&gt;"",P32-P33,"")</f>
        <v>206259</v>
      </c>
      <c r="Q34" s="84">
        <f>IF(ISERR(+P34/$P$14)," ",P34/$P$14)</f>
        <v>1</v>
      </c>
      <c r="R34" s="85">
        <f>+IF(R14&lt;&gt;"",R32-R33,"")</f>
        <v>206259</v>
      </c>
      <c r="S34" s="91">
        <f>IF(ISERR(+R34/$R$14)," ",R34/$R$14)</f>
        <v>1</v>
      </c>
      <c r="T34" s="8"/>
    </row>
    <row r="35" spans="1:20" s="7" customFormat="1" ht="9" customHeight="1" thickTop="1">
      <c r="A35" s="11"/>
      <c r="C35" s="157"/>
      <c r="D35" s="157"/>
      <c r="E35" s="157"/>
      <c r="F35" s="157"/>
      <c r="G35" s="157"/>
      <c r="H35" s="157"/>
      <c r="I35" s="157"/>
      <c r="J35" s="157"/>
      <c r="K35" s="36"/>
      <c r="L35" s="36"/>
      <c r="M35" s="36"/>
      <c r="N35" s="36"/>
      <c r="O35" s="36"/>
      <c r="P35" s="36"/>
      <c r="Q35" s="36"/>
      <c r="R35" s="36"/>
      <c r="S35" s="36"/>
      <c r="T35" s="11"/>
    </row>
    <row r="36" spans="1:20" ht="75" hidden="1" customHeight="1">
      <c r="A36" s="11"/>
      <c r="B36" s="11"/>
      <c r="C36" s="33"/>
      <c r="D36" s="33"/>
      <c r="E36" s="33"/>
      <c r="F36" s="140" t="b">
        <f>IF(F29&lt;&gt;"",IF(F14*0.8*G30&lt;F28,"SE APLICA LA RENTA MÍNIMA GARANTIZADA EXIGIDA EN LA LICITACIÓN DE ACUERDO AL APARTADO L.2 DEL ANEJO 1 AL P.C.P.",""))</f>
        <v>0</v>
      </c>
      <c r="G36" s="140" t="str">
        <f>IF(B36&lt;&gt;"",IF(((#REF!*0.8)*H36)&gt;=#REF!,(#REF!*0.8)*H36,#REF!),IF(B36="",""))</f>
        <v/>
      </c>
      <c r="H36" s="140" t="b">
        <f>IF(I30&lt;&gt;"",IF(OR(I30&gt;G30+2/100,I30&lt;G30),"Diferencia % Ofertado No Permitida, Ver Observaciones",IF(((H14*0.8)*I30)&lt;H28,"SE APLICA LA RENTA MÍNIMA GARANTIZADA EXIGIDA EN LA LICITACIÓN DE ACUERDO AL APARTADO L.2 DEL ANEJO 1 AL P.C.P.","")))</f>
        <v>0</v>
      </c>
      <c r="I36" s="140" t="str">
        <f>IF(D36&lt;&gt;"",IF(((#REF!*0.8)*J36)&gt;=#REF!,(#REF!*0.8)*J36,#REF!),IF(D36="",""))</f>
        <v/>
      </c>
      <c r="J36" s="140" t="b">
        <f>IF(K30&lt;&gt;"",IF(OR(K30&gt;I30+2/100,K30&lt;I30),"Diferencia % Ofertado No Permitida, Ver Observaciones",IF(((J14*0.8)*K30)&lt;J28,"SE APLICA LA RENTA MÍNIMA GARANTIZADA EXIGIDA EN LA LICITACIÓN DE ACUERDO AL APARTADO L.2 DEL ANEJO 1 AL P.C.P.","")))</f>
        <v>0</v>
      </c>
      <c r="K36" s="140" t="e">
        <f>IF(F36&lt;&gt;"",IF(((#REF!*0.8)*L36)&gt;=#REF!,(#REF!*0.8)*L36,#REF!),IF(F36="",""))</f>
        <v>#REF!</v>
      </c>
      <c r="L36" s="140" t="b">
        <f>IF(M30&lt;&gt;"",IF(OR(M30&gt;K30+2/100,M30&lt;K30),"Diferencia % Ofertado No Permitida, Ver Observaciones",IF(((L14*0.8)*M30)&lt;L28,"SE APLICA LA RENTA MÍNIMA GARANTIZADA EXIGIDA EN LA LICITACIÓN DE ACUERDO AL APARTADO L.2 DEL ANEJO 1 AL P.C.P.","")))</f>
        <v>0</v>
      </c>
      <c r="M36" s="140" t="e">
        <f>IF(H36&lt;&gt;"",IF(((#REF!*0.8)*N36)&gt;=#REF!,(#REF!*0.8)*N36,#REF!),IF(H36="",""))</f>
        <v>#REF!</v>
      </c>
      <c r="N36" s="140" t="b">
        <f>IF(O30&lt;&gt;"",IF(OR(O30&gt;M30+2/100,O30&lt;M30),"Diferencia % Ofertado No Permitida, Ver Observaciones",IF(((N14*0.8)*O30)&lt;N28,"SE APLICA LA RENTA MÍNIMA GARANTIZADA EXIGIDA EN LA LICITACIÓN DE ACUERDO AL APARTADO L.2 DEL ANEJO 1 AL P.C.P.","")))</f>
        <v>0</v>
      </c>
      <c r="O36" s="140" t="e">
        <f>IF(J36&lt;&gt;"",IF(((#REF!*0.8)*P36)&gt;=#REF!,(#REF!*0.8)*P36,#REF!),IF(J36="",""))</f>
        <v>#REF!</v>
      </c>
      <c r="P36" s="140" t="b">
        <f>IF(Q30&lt;&gt;"",IF(OR(Q30&gt;O30+2/100,Q30&lt;O30),"Diferencia % Ofertado No Permitida, Ver Observaciones",IF(((P14*0.8)*Q30)&lt;P28,"SE APLICA LA RENTA MÍNIMA GARANTIZADA EXIGIDA EN LA LICITACIÓN DE ACUERDO AL APARTADO L.2 DEL ANEJO 1 AL P.C.P.","")))</f>
        <v>0</v>
      </c>
      <c r="Q36" s="140" t="e">
        <f>IF(L36&lt;&gt;"",IF(((#REF!*0.8)*R36)&gt;=#REF!,(#REF!*0.8)*R36,#REF!),IF(L36="",""))</f>
        <v>#REF!</v>
      </c>
      <c r="R36" s="140" t="b">
        <f>IF(S30&lt;&gt;"",IF(OR(S30&gt;Q30+2/100,S30&lt;Q30),"Diferencia % Ofertado No Permitida, Ver Observaciones",IF(((R14*0.8)*S30)&lt;R28,"SE APLICA LA RENTA MÍNIMA GARANTIZADA EXIGIDA EN LA LICITACIÓN DE ACUERDO AL APARTADO L.2 DEL ANEJO 1 AL P.C.P.","")))</f>
        <v>0</v>
      </c>
      <c r="S36" s="140" t="e">
        <f>IF(N36&lt;&gt;"",IF(((#REF!*0.8)*T36)&gt;=#REF!,(#REF!*0.8)*T36,#REF!),IF(N36="",""))</f>
        <v>#REF!</v>
      </c>
    </row>
    <row r="37" spans="1:20" ht="126" hidden="1" customHeight="1">
      <c r="A37" s="11"/>
      <c r="B37" s="11"/>
      <c r="C37" s="33"/>
      <c r="D37" s="33"/>
      <c r="E37" s="33"/>
      <c r="F37" s="136" t="s">
        <v>41</v>
      </c>
      <c r="G37" s="137"/>
      <c r="H37" s="136" t="str">
        <f>+IF(H36="Se aplica la Renta Mínima Garantizada Exigida en la licitación de acuerdo al apartado L.2 del Anejo 1 al P.C.P.","Se aplica la Renta Mínima Garantizada Exigida en la Licitación de acuerdo al apartado L.2 del Anejo 1 al P.C.P.",IF(I30&gt;(G30+2/100),"Diferencia % Ofertado No Permitida, Ver Observaciones",""))</f>
        <v/>
      </c>
      <c r="I37" s="137"/>
      <c r="J37" s="136" t="str">
        <f>+IF(J36="Se aplica la Renta Mínima Garantizada Exigida en la licitación de acuerdo al apartado L.2 del Anejo 1 al P.C.P.","Se aplica la Renta Mínima Garantizada Exigida en la Licitación de acuerdo al apartado L.2 del Anejo 1 al P.C.P.",IF(K30&gt;(I30+2/100),"Diferencia % Ofertado No Permitida, Ver Observaciones",""))</f>
        <v/>
      </c>
      <c r="K37" s="137"/>
      <c r="L37" s="136" t="str">
        <f>+IF(L36="Se aplica la Renta Mínima Garantizada Exigida en la licitación de acuerdo al apartado L.2 del Anejo 1 al P.C.P.","Se aplica la Renta Mínima Garantizada Exigida en la Licitación de acuerdo al apartado L.2 del Anejo 1 al P.C.P.",IF(M30&gt;(K30+2/100),"Diferencia % Ofertado No Permitida, Ver Observaciones",""))</f>
        <v/>
      </c>
      <c r="M37" s="137"/>
      <c r="N37" s="136" t="str">
        <f>+IF(N36="Se aplica la Renta Mínima Garantizada Exigida en la licitación de acuerdo al apartado L.2 del Anejo 1 al P.C.P.","Se aplica la Renta Mínima Garantizada Exigida en la Licitación de acuerdo al apartado L.2 del Anejo 1 al P.C.P.",IF(O30&gt;(M30+2/100),"Diferencia % Ofertado No Permitida, Ver Observaciones",""))</f>
        <v/>
      </c>
      <c r="O37" s="137"/>
      <c r="P37" s="136" t="str">
        <f>+IF(P36="Se aplica la Renta Mínima Garantizada Exigida en la licitación de acuerdo al apartado L.2 del Anejo 1 al P.C.P.","Se aplica la Renta Mínima Garantizada Exigida en la Licitación de acuerdo al apartado L.2 del Anejo 1 al P.C.P.",IF(Q30&gt;(O30+2/100),"Diferencia % Ofertado No Permitida, Ver Observaciones",""))</f>
        <v/>
      </c>
      <c r="Q37" s="137"/>
      <c r="R37" s="136" t="str">
        <f>+IF(R36="Se aplica la Renta Mínima Garantizada Exigida en la licitación de acuerdo al apartado L.2 del Anejo 1 al P.C.P.","Se aplica la Renta Mínima Garantizada Exigida en la Licitación de acuerdo al apartado L.2 del Anejo 1 al P.C.P.",IF(S30&gt;(Q30+2/100),"Diferencia % Ofertado No Permitida, Ver Observaciones",""))</f>
        <v/>
      </c>
      <c r="S37" s="137"/>
    </row>
    <row r="38" spans="1:20" ht="9" customHeight="1">
      <c r="A38" s="11"/>
      <c r="B38" s="11"/>
      <c r="C38" s="33"/>
      <c r="D38" s="33"/>
      <c r="E38" s="33"/>
      <c r="F38" s="33"/>
      <c r="G38" s="33"/>
      <c r="H38" s="33"/>
      <c r="I38" s="33"/>
      <c r="J38" s="33"/>
      <c r="K38" s="34"/>
      <c r="L38" s="34"/>
      <c r="M38" s="34"/>
      <c r="N38" s="34"/>
      <c r="O38" s="34"/>
      <c r="P38" s="34"/>
      <c r="Q38" s="34"/>
      <c r="R38" s="34"/>
      <c r="S38" s="34"/>
    </row>
    <row r="39" spans="1:20" ht="22.5" customHeight="1">
      <c r="A39" s="11"/>
      <c r="B39" s="11"/>
      <c r="C39" s="35" t="s">
        <v>34</v>
      </c>
      <c r="D39" s="33"/>
      <c r="E39" s="33"/>
      <c r="F39" s="33"/>
      <c r="G39" s="33"/>
      <c r="H39" s="33"/>
      <c r="I39" s="33"/>
      <c r="J39" s="33"/>
      <c r="K39" s="34"/>
      <c r="L39" s="34"/>
      <c r="M39" s="34"/>
      <c r="N39" s="34"/>
      <c r="O39" s="34"/>
      <c r="P39" s="34"/>
      <c r="Q39" s="34"/>
      <c r="R39" s="34"/>
      <c r="S39" s="34"/>
    </row>
    <row r="40" spans="1:20" ht="189.75" customHeight="1">
      <c r="A40" s="11"/>
      <c r="B40" s="11"/>
      <c r="C40" s="172" t="s">
        <v>42</v>
      </c>
      <c r="D40" s="173"/>
      <c r="E40" s="173"/>
      <c r="F40" s="173"/>
      <c r="G40" s="173"/>
      <c r="H40" s="173"/>
      <c r="I40" s="173"/>
      <c r="J40" s="173"/>
      <c r="K40" s="173"/>
      <c r="L40" s="173"/>
      <c r="M40" s="34"/>
      <c r="N40" s="34"/>
      <c r="O40" s="34"/>
      <c r="P40" s="34"/>
      <c r="Q40" s="34"/>
      <c r="R40" s="34"/>
      <c r="S40" s="34"/>
    </row>
    <row r="41" spans="1:20" ht="147.75" customHeight="1"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</row>
    <row r="42" spans="1:20" ht="12.75" customHeight="1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</row>
    <row r="43" spans="1:20" ht="12.75" customHeight="1"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</row>
    <row r="44" spans="1:20" ht="12.75" customHeight="1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</row>
    <row r="45" spans="1:20" ht="12.75" customHeight="1"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</row>
    <row r="46" spans="1:20" ht="12.75" customHeight="1"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</row>
    <row r="47" spans="1:20" ht="12.75" customHeight="1"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</row>
    <row r="48" spans="1:20" ht="12.75" customHeight="1"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</row>
    <row r="49" spans="3:15" ht="12.75" customHeight="1"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</row>
    <row r="50" spans="3:15" ht="12.75" customHeight="1"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</row>
    <row r="51" spans="3:15" ht="12.75" customHeight="1"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</row>
    <row r="52" spans="3:15" ht="12.75" customHeight="1"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</row>
    <row r="53" spans="3:15" ht="12.75" customHeight="1"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</row>
    <row r="54" spans="3:15" ht="12.75" customHeight="1"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</row>
    <row r="55" spans="3:15" ht="12.75" customHeight="1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</row>
    <row r="56" spans="3:15" ht="12.75" customHeight="1"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</row>
    <row r="57" spans="3:15" ht="12.75" customHeight="1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</row>
    <row r="58" spans="3:15" ht="12.75" customHeight="1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</row>
    <row r="59" spans="3:15" ht="12.6"/>
    <row r="60" spans="3:15" ht="12.6"/>
    <row r="61" spans="3:15" ht="12.6"/>
  </sheetData>
  <sheetProtection password="CF56" sheet="1"/>
  <mergeCells count="48">
    <mergeCell ref="D2:S2"/>
    <mergeCell ref="D3:S3"/>
    <mergeCell ref="C5:S5"/>
    <mergeCell ref="C7:E8"/>
    <mergeCell ref="F7:N8"/>
    <mergeCell ref="O7:S8"/>
    <mergeCell ref="C10:S10"/>
    <mergeCell ref="U10:W10"/>
    <mergeCell ref="D12:E12"/>
    <mergeCell ref="F12:S12"/>
    <mergeCell ref="F13:G13"/>
    <mergeCell ref="H13:I13"/>
    <mergeCell ref="J13:K13"/>
    <mergeCell ref="L13:M13"/>
    <mergeCell ref="N13:O13"/>
    <mergeCell ref="P13:Q13"/>
    <mergeCell ref="R13:S13"/>
    <mergeCell ref="P28:Q28"/>
    <mergeCell ref="R28:S28"/>
    <mergeCell ref="B29:B30"/>
    <mergeCell ref="F29:G29"/>
    <mergeCell ref="H29:I29"/>
    <mergeCell ref="J29:K29"/>
    <mergeCell ref="L29:M29"/>
    <mergeCell ref="N29:O29"/>
    <mergeCell ref="P29:Q29"/>
    <mergeCell ref="R29:S29"/>
    <mergeCell ref="F28:G28"/>
    <mergeCell ref="H28:I28"/>
    <mergeCell ref="J28:K28"/>
    <mergeCell ref="L28:M28"/>
    <mergeCell ref="N28:O28"/>
    <mergeCell ref="C35:J35"/>
    <mergeCell ref="F36:G36"/>
    <mergeCell ref="H36:I36"/>
    <mergeCell ref="J36:K36"/>
    <mergeCell ref="L36:M36"/>
    <mergeCell ref="N36:O36"/>
    <mergeCell ref="P36:Q36"/>
    <mergeCell ref="R36:S36"/>
    <mergeCell ref="R37:S37"/>
    <mergeCell ref="C40:L40"/>
    <mergeCell ref="F37:G37"/>
    <mergeCell ref="H37:I37"/>
    <mergeCell ref="J37:K37"/>
    <mergeCell ref="L37:M37"/>
    <mergeCell ref="N37:O37"/>
    <mergeCell ref="P37:Q37"/>
  </mergeCells>
  <dataValidations count="2">
    <dataValidation type="custom" allowBlank="1" showInputMessage="1" showErrorMessage="1" error="Porcentaje de variable no permitido. Ver observaciones (4)" sqref="G30" xr:uid="{00000000-0002-0000-0300-000000000000}"/>
    <dataValidation type="custom" allowBlank="1" showInputMessage="1" showErrorMessage="1" error="Diferencia % no permitida. Ver Observaciones (4)_x000a_" sqref="I30 K30 M30 O30 Q30 S30" xr:uid="{00000000-0002-0000-0300-000001000000}"/>
  </dataValidations>
  <printOptions horizontalCentered="1"/>
  <pageMargins left="7.874015748031496E-2" right="7.874015748031496E-2" top="0.39370078740157483" bottom="0.39370078740157483" header="0" footer="0"/>
  <pageSetup paperSize="9" scale="61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574B24B8FE5C24BB08BAAB4F6261B80" ma:contentTypeVersion="16" ma:contentTypeDescription="Crear nuevo documento." ma:contentTypeScope="" ma:versionID="efac72ea41313631b17e4613fd86b628">
  <xsd:schema xmlns:xsd="http://www.w3.org/2001/XMLSchema" xmlns:xs="http://www.w3.org/2001/XMLSchema" xmlns:p="http://schemas.microsoft.com/office/2006/metadata/properties" xmlns:ns2="21accdd2-8ebd-4b98-91dc-cae2f4b6bac2" xmlns:ns3="7236d684-3b65-4a06-be5f-ecff94bee2ee" targetNamespace="http://schemas.microsoft.com/office/2006/metadata/properties" ma:root="true" ma:fieldsID="2cd83780e8f8ff5731efd88105207c78" ns2:_="" ns3:_="">
    <xsd:import namespace="21accdd2-8ebd-4b98-91dc-cae2f4b6bac2"/>
    <xsd:import namespace="7236d684-3b65-4a06-be5f-ecff94bee2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accdd2-8ebd-4b98-91dc-cae2f4b6ba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c5f77948-cb74-4db9-9d42-99e13121e5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3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36d684-3b65-4a06-be5f-ecff94bee2ee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9160f996-357d-42d5-b3a7-0942313f5a40}" ma:internalName="TaxCatchAll" ma:showField="CatchAllData" ma:web="7236d684-3b65-4a06-be5f-ecff94bee2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1accdd2-8ebd-4b98-91dc-cae2f4b6bac2" xsi:nil="true"/>
    <lcf76f155ced4ddcb4097134ff3c332f xmlns="21accdd2-8ebd-4b98-91dc-cae2f4b6bac2">
      <Terms xmlns="http://schemas.microsoft.com/office/infopath/2007/PartnerControls"/>
    </lcf76f155ced4ddcb4097134ff3c332f>
    <TaxCatchAll xmlns="7236d684-3b65-4a06-be5f-ecff94bee2e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8B35EE-EB3F-41E3-AF9D-802BD90867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accdd2-8ebd-4b98-91dc-cae2f4b6bac2"/>
    <ds:schemaRef ds:uri="7236d684-3b65-4a06-be5f-ecff94bee2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5B435E-234D-4D50-A3BD-6B6483FA03B4}">
  <ds:schemaRefs>
    <ds:schemaRef ds:uri="21accdd2-8ebd-4b98-91dc-cae2f4b6bac2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7236d684-3b65-4a06-be5f-ecff94bee2ee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C872EC2-DBF2-4C3F-B84D-3BE26AA4880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2394dc9-7b9f-4804-8eca-3bd919c5bef4}" enabled="1" method="Privileged" siteId="{f752ca51-e762-497a-939c-e7b7813268a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Caceres</vt:lpstr>
      <vt:lpstr>Merida</vt:lpstr>
      <vt:lpstr>Plasencia</vt:lpstr>
      <vt:lpstr>Córdoba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A. Barcelona</dc:creator>
  <cp:lastModifiedBy>ANDRES CORTES VARGAS</cp:lastModifiedBy>
  <cp:lastPrinted>2021-02-05T07:24:43Z</cp:lastPrinted>
  <dcterms:created xsi:type="dcterms:W3CDTF">2016-11-10T09:35:28Z</dcterms:created>
  <dcterms:modified xsi:type="dcterms:W3CDTF">2024-06-25T11:35:43Z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394dc9-7b9f-4804-8eca-3bd919c5bef4_Enabled">
    <vt:lpwstr>true</vt:lpwstr>
  </property>
  <property fmtid="{D5CDD505-2E9C-101B-9397-08002B2CF9AE}" pid="3" name="MSIP_Label_62394dc9-7b9f-4804-8eca-3bd919c5bef4_SetDate">
    <vt:lpwstr>2024-06-14T15:43:50Z</vt:lpwstr>
  </property>
  <property fmtid="{D5CDD505-2E9C-101B-9397-08002B2CF9AE}" pid="4" name="MSIP_Label_62394dc9-7b9f-4804-8eca-3bd919c5bef4_Method">
    <vt:lpwstr>Standard</vt:lpwstr>
  </property>
  <property fmtid="{D5CDD505-2E9C-101B-9397-08002B2CF9AE}" pid="5" name="MSIP_Label_62394dc9-7b9f-4804-8eca-3bd919c5bef4_Name">
    <vt:lpwstr>Etiqueta predeterminada uso interno</vt:lpwstr>
  </property>
  <property fmtid="{D5CDD505-2E9C-101B-9397-08002B2CF9AE}" pid="6" name="MSIP_Label_62394dc9-7b9f-4804-8eca-3bd919c5bef4_SiteId">
    <vt:lpwstr>f752ca51-e762-497a-939c-e7b7813268af</vt:lpwstr>
  </property>
  <property fmtid="{D5CDD505-2E9C-101B-9397-08002B2CF9AE}" pid="7" name="MSIP_Label_62394dc9-7b9f-4804-8eca-3bd919c5bef4_ActionId">
    <vt:lpwstr>4a135f4e-1c95-4cee-9e82-d8f9bd2d3c47</vt:lpwstr>
  </property>
  <property fmtid="{D5CDD505-2E9C-101B-9397-08002B2CF9AE}" pid="8" name="MSIP_Label_62394dc9-7b9f-4804-8eca-3bd919c5bef4_ContentBits">
    <vt:lpwstr>0</vt:lpwstr>
  </property>
  <property fmtid="{D5CDD505-2E9C-101B-9397-08002B2CF9AE}" pid="9" name="MediaServiceImageTags">
    <vt:lpwstr/>
  </property>
  <property fmtid="{D5CDD505-2E9C-101B-9397-08002B2CF9AE}" pid="10" name="ContentTypeId">
    <vt:lpwstr>0x0101007574B24B8FE5C24BB08BAAB4F6261B80</vt:lpwstr>
  </property>
</Properties>
</file>