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adif365-my.sharepoint.com/personal/josegomez_adif_es/Documents/JOSÉ GÓMEZ/LICITACIONES/AÑO 2023/Expte. 2023-164-0004 tienda modas Valencia Nord/"/>
    </mc:Choice>
  </mc:AlternateContent>
  <xr:revisionPtr revIDLastSave="0" documentId="14_{8088116C-9838-4737-BBFC-A8A447288555}" xr6:coauthVersionLast="47" xr6:coauthVersionMax="47" xr10:uidLastSave="{00000000-0000-0000-0000-000000000000}"/>
  <bookViews>
    <workbookView xWindow="-110" yWindow="-110" windowWidth="19420" windowHeight="11620" tabRatio="868"/>
  </bookViews>
  <sheets>
    <sheet name="ANEJO 1.D" sheetId="26" r:id="rId1"/>
  </sheets>
  <definedNames>
    <definedName name="_xlnm.Print_Area" localSheetId="0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26" l="1"/>
  <c r="I21" i="26"/>
  <c r="F32" i="26"/>
  <c r="G32" i="26"/>
  <c r="O39" i="26"/>
  <c r="N34" i="26"/>
  <c r="M39" i="26"/>
  <c r="L34" i="26"/>
  <c r="D37" i="26"/>
  <c r="E37" i="26" s="1"/>
  <c r="D30" i="26"/>
  <c r="D28" i="26"/>
  <c r="D27" i="26"/>
  <c r="D26" i="26"/>
  <c r="E26" i="26" s="1"/>
  <c r="D25" i="26"/>
  <c r="D24" i="26"/>
  <c r="D23" i="26"/>
  <c r="D29" i="26" s="1"/>
  <c r="D31" i="26" s="1"/>
  <c r="E31" i="26" s="1"/>
  <c r="D22" i="26"/>
  <c r="D21" i="26"/>
  <c r="D20" i="26"/>
  <c r="D18" i="26"/>
  <c r="V35" i="26"/>
  <c r="H32" i="26"/>
  <c r="F19" i="26"/>
  <c r="G19" i="26"/>
  <c r="F29" i="26"/>
  <c r="F31" i="26" s="1"/>
  <c r="G31" i="26" s="1"/>
  <c r="G37" i="26"/>
  <c r="G30" i="26"/>
  <c r="G21" i="26"/>
  <c r="G22" i="26"/>
  <c r="G23" i="26"/>
  <c r="G24" i="26"/>
  <c r="G25" i="26"/>
  <c r="G26" i="26"/>
  <c r="G27" i="26"/>
  <c r="G28" i="26"/>
  <c r="S39" i="26"/>
  <c r="R34" i="26"/>
  <c r="Q39" i="26"/>
  <c r="P34" i="26"/>
  <c r="K39" i="26"/>
  <c r="J34" i="26"/>
  <c r="I39" i="26"/>
  <c r="H34" i="26" s="1"/>
  <c r="H35" i="26" s="1"/>
  <c r="G39" i="26"/>
  <c r="F34" i="26" s="1"/>
  <c r="G18" i="26"/>
  <c r="G20" i="26"/>
  <c r="J17" i="26"/>
  <c r="K17" i="26"/>
  <c r="I26" i="26"/>
  <c r="H19" i="26"/>
  <c r="I22" i="26"/>
  <c r="I23" i="26"/>
  <c r="I28" i="26"/>
  <c r="I18" i="26"/>
  <c r="I27" i="26"/>
  <c r="I20" i="26"/>
  <c r="H29" i="26"/>
  <c r="I29" i="26"/>
  <c r="I24" i="26"/>
  <c r="H33" i="26"/>
  <c r="I25" i="26"/>
  <c r="I17" i="26"/>
  <c r="I37" i="26"/>
  <c r="I30" i="26"/>
  <c r="K23" i="26"/>
  <c r="K27" i="26"/>
  <c r="J19" i="26"/>
  <c r="K19" i="26"/>
  <c r="K30" i="26"/>
  <c r="K18" i="26"/>
  <c r="J29" i="26"/>
  <c r="K29" i="26"/>
  <c r="L17" i="26"/>
  <c r="M27" i="26"/>
  <c r="M17" i="26"/>
  <c r="K20" i="26"/>
  <c r="K28" i="26"/>
  <c r="K25" i="26"/>
  <c r="H31" i="26"/>
  <c r="I19" i="26"/>
  <c r="L29" i="26"/>
  <c r="M29" i="26"/>
  <c r="M21" i="26"/>
  <c r="M25" i="26"/>
  <c r="M30" i="26"/>
  <c r="I31" i="26"/>
  <c r="L19" i="26"/>
  <c r="M19" i="26"/>
  <c r="M28" i="26"/>
  <c r="M22" i="26"/>
  <c r="M37" i="26"/>
  <c r="K24" i="26"/>
  <c r="K37" i="26"/>
  <c r="M26" i="26"/>
  <c r="M23" i="26"/>
  <c r="M20" i="26"/>
  <c r="F33" i="26"/>
  <c r="D33" i="26" s="1"/>
  <c r="E33" i="26" s="1"/>
  <c r="J33" i="26"/>
  <c r="V36" i="26"/>
  <c r="J32" i="26"/>
  <c r="I32" i="26"/>
  <c r="V37" i="26"/>
  <c r="L31" i="26"/>
  <c r="M18" i="26"/>
  <c r="K26" i="26"/>
  <c r="K21" i="26"/>
  <c r="M24" i="26"/>
  <c r="K22" i="26"/>
  <c r="L33" i="26"/>
  <c r="N17" i="26"/>
  <c r="J31" i="26"/>
  <c r="K31" i="26" s="1"/>
  <c r="J35" i="26"/>
  <c r="K35" i="26"/>
  <c r="K32" i="26"/>
  <c r="V38" i="26"/>
  <c r="L32" i="26"/>
  <c r="L35" i="26"/>
  <c r="M35" i="26"/>
  <c r="M31" i="26"/>
  <c r="O24" i="26"/>
  <c r="P17" i="26"/>
  <c r="O37" i="26"/>
  <c r="O17" i="26"/>
  <c r="N33" i="26"/>
  <c r="O22" i="26"/>
  <c r="O20" i="26"/>
  <c r="O28" i="26"/>
  <c r="N29" i="26"/>
  <c r="O29" i="26"/>
  <c r="O23" i="26"/>
  <c r="O27" i="26"/>
  <c r="O18" i="26"/>
  <c r="O26" i="26"/>
  <c r="O21" i="26"/>
  <c r="N19" i="26"/>
  <c r="O25" i="26"/>
  <c r="O30" i="26"/>
  <c r="J36" i="26"/>
  <c r="K36" i="26" s="1"/>
  <c r="M32" i="26"/>
  <c r="N32" i="26"/>
  <c r="O32" i="26"/>
  <c r="V39" i="26"/>
  <c r="L36" i="26"/>
  <c r="O19" i="26"/>
  <c r="N31" i="26"/>
  <c r="P33" i="26"/>
  <c r="Q30" i="26"/>
  <c r="Q26" i="26"/>
  <c r="Q18" i="26"/>
  <c r="R17" i="26"/>
  <c r="Q37" i="26"/>
  <c r="Q24" i="26"/>
  <c r="Q20" i="26"/>
  <c r="Q17" i="26"/>
  <c r="Q22" i="26"/>
  <c r="Q21" i="26"/>
  <c r="P19" i="26"/>
  <c r="Q25" i="26"/>
  <c r="P29" i="26"/>
  <c r="Q29" i="26"/>
  <c r="Q27" i="26"/>
  <c r="Q28" i="26"/>
  <c r="Q23" i="26"/>
  <c r="D17" i="26"/>
  <c r="P32" i="26"/>
  <c r="P35" i="26"/>
  <c r="V40" i="26"/>
  <c r="R32" i="26"/>
  <c r="V41" i="26"/>
  <c r="N35" i="26"/>
  <c r="N36" i="26"/>
  <c r="O31" i="26"/>
  <c r="P31" i="26"/>
  <c r="Q19" i="26"/>
  <c r="E21" i="26"/>
  <c r="E22" i="26"/>
  <c r="E24" i="26"/>
  <c r="E27" i="26"/>
  <c r="E28" i="26"/>
  <c r="E23" i="26"/>
  <c r="D19" i="26"/>
  <c r="E20" i="26"/>
  <c r="E18" i="26"/>
  <c r="E30" i="26"/>
  <c r="E25" i="26"/>
  <c r="S26" i="26"/>
  <c r="S21" i="26"/>
  <c r="S18" i="26"/>
  <c r="S28" i="26"/>
  <c r="R29" i="26"/>
  <c r="S29" i="26"/>
  <c r="S20" i="26"/>
  <c r="S32" i="26"/>
  <c r="R33" i="26"/>
  <c r="S27" i="26"/>
  <c r="S24" i="26"/>
  <c r="S23" i="26"/>
  <c r="S17" i="26"/>
  <c r="S22" i="26"/>
  <c r="R19" i="26"/>
  <c r="S37" i="26"/>
  <c r="S25" i="26"/>
  <c r="S30" i="26"/>
  <c r="L38" i="26"/>
  <c r="M38" i="26"/>
  <c r="M36" i="26"/>
  <c r="R35" i="26"/>
  <c r="S35" i="26"/>
  <c r="O35" i="26"/>
  <c r="D32" i="26"/>
  <c r="E32" i="26"/>
  <c r="Q32" i="26"/>
  <c r="E19" i="26"/>
  <c r="R31" i="26"/>
  <c r="S19" i="26"/>
  <c r="Q31" i="26"/>
  <c r="P36" i="26"/>
  <c r="Q35" i="26"/>
  <c r="O36" i="26"/>
  <c r="N38" i="26"/>
  <c r="O38" i="26"/>
  <c r="Q36" i="26"/>
  <c r="P38" i="26"/>
  <c r="Q38" i="26"/>
  <c r="S31" i="26"/>
  <c r="R36" i="26"/>
  <c r="S36" i="26"/>
  <c r="R38" i="26"/>
  <c r="S38" i="26"/>
  <c r="I35" i="26" l="1"/>
  <c r="H36" i="26"/>
  <c r="J38" i="26"/>
  <c r="K38" i="26" s="1"/>
  <c r="G29" i="26"/>
  <c r="E29" i="26"/>
  <c r="D34" i="26"/>
  <c r="E34" i="26" s="1"/>
  <c r="F35" i="26"/>
  <c r="I36" i="26" l="1"/>
  <c r="H38" i="26"/>
  <c r="I38" i="26" s="1"/>
  <c r="F36" i="26"/>
  <c r="D35" i="26"/>
  <c r="G35" i="26"/>
  <c r="F38" i="26" l="1"/>
  <c r="G38" i="26" s="1"/>
  <c r="G36" i="26"/>
  <c r="D36" i="26"/>
  <c r="E35" i="26"/>
  <c r="D38" i="26" l="1"/>
  <c r="E38" i="26" s="1"/>
  <c r="E36" i="26"/>
</calcChain>
</file>

<file path=xl/comments1.xml><?xml version="1.0" encoding="utf-8"?>
<comments xmlns="http://schemas.openxmlformats.org/spreadsheetml/2006/main">
  <authors>
    <author>8896532</author>
  </authors>
  <commentList>
    <comment ref="V34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Introducir la Renta del Año 1</t>
        </r>
      </text>
    </comment>
    <comment ref="W34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Introducir el porcentaje de incremento anual</t>
        </r>
      </text>
    </comment>
  </commentList>
</comments>
</file>

<file path=xl/sharedStrings.xml><?xml version="1.0" encoding="utf-8"?>
<sst xmlns="http://schemas.openxmlformats.org/spreadsheetml/2006/main" count="47" uniqueCount="47">
  <si>
    <t>EMPRESA</t>
  </si>
  <si>
    <t>CUENTA DE EXPLOTACIÓN PREVISTA</t>
  </si>
  <si>
    <t>(COMPLETAR SOLO CELDAS CON COLOR VERDE)</t>
  </si>
  <si>
    <t>TOTAL CONTRATO</t>
  </si>
  <si>
    <t>AÑOS PREVISTOS DE VIGENCIA DEL CONTRATO</t>
  </si>
  <si>
    <t xml:space="preserve">TOTAL </t>
  </si>
  <si>
    <t>COSTES PERSONAL</t>
  </si>
  <si>
    <t>AMORTIZACIONES</t>
  </si>
  <si>
    <t>GASTOS GENERALES</t>
  </si>
  <si>
    <t>MARGEN DE EXPLOTACIÓN ANTES DE RENTAS</t>
  </si>
  <si>
    <t>Bº ANTES IMPTOS.</t>
  </si>
  <si>
    <t>RENTA VARIABLE</t>
  </si>
  <si>
    <t>Firma y sello:</t>
  </si>
  <si>
    <t>AÑO 1</t>
  </si>
  <si>
    <t>AÑO 2</t>
  </si>
  <si>
    <t>AÑO 3</t>
  </si>
  <si>
    <t>AÑO 4</t>
  </si>
  <si>
    <t>AÑO 5</t>
  </si>
  <si>
    <r>
      <t>%</t>
    </r>
    <r>
      <rPr>
        <b/>
        <sz val="12"/>
        <rFont val="Adif Fago Co Regular"/>
      </rPr>
      <t xml:space="preserve"> s/ventas</t>
    </r>
  </si>
  <si>
    <t>MARGEN DE EXPLOTACION</t>
  </si>
  <si>
    <t>COSTES MATERIA PRIMA</t>
  </si>
  <si>
    <t>MARGEN BRUTO</t>
  </si>
  <si>
    <t>COMISIONES T. BANCARIAS</t>
  </si>
  <si>
    <t>TASAS Y TRIBUTOS</t>
  </si>
  <si>
    <t>MNTO. Y SUMINISTROS</t>
  </si>
  <si>
    <t>PUBLICIDAD Y PROMOCIÓN</t>
  </si>
  <si>
    <t>EXTRUC. Y ADMON.</t>
  </si>
  <si>
    <t>TOTAL GASTOS GENERALES</t>
  </si>
  <si>
    <r>
      <t>TOTAL RENTA (</t>
    </r>
    <r>
      <rPr>
        <b/>
        <sz val="16"/>
        <rFont val="Adif Fago No Regular"/>
      </rPr>
      <t>*</t>
    </r>
    <r>
      <rPr>
        <b/>
        <sz val="12"/>
        <rFont val="Adif Fago No Regular"/>
      </rPr>
      <t>)</t>
    </r>
  </si>
  <si>
    <t>GASTOS COMUNES</t>
  </si>
  <si>
    <t>RENTA MINIMA GARANTIZADA</t>
  </si>
  <si>
    <t>ESTE MODELO SE CUMPLIMENTARÁ Y SE INCLUIRÁ EN EL SOBRE Nº 3 DE LA LICITACIÓN</t>
  </si>
  <si>
    <t xml:space="preserve">VENTAS (sin IVA)   </t>
  </si>
  <si>
    <t>OBSERVACIONES</t>
  </si>
  <si>
    <t>OCULTAR ESTAS COLUMNAS</t>
  </si>
  <si>
    <t>RMGA CON % INCREMENTO</t>
  </si>
  <si>
    <t>INCREMENTO ANUAL</t>
  </si>
  <si>
    <t>(*) Descripción de Otros Costes y/o Gastos Extraordinarios:</t>
  </si>
  <si>
    <r>
      <t>OTROS COSTES (</t>
    </r>
    <r>
      <rPr>
        <b/>
        <sz val="16"/>
        <rFont val="Adif Fago No Regular"/>
      </rPr>
      <t>*</t>
    </r>
    <r>
      <rPr>
        <b/>
        <sz val="12"/>
        <rFont val="Adif Fago No Regular"/>
      </rPr>
      <t>)</t>
    </r>
  </si>
  <si>
    <t>GASTOS EXTRAORDINARIOS  (*)</t>
  </si>
  <si>
    <t>RENTA MÍNIMA GARANTIZADA EXIGIDA EN LICITACIÓN</t>
  </si>
  <si>
    <t>AÑO 6</t>
  </si>
  <si>
    <t>AÑO 7</t>
  </si>
  <si>
    <r>
      <t xml:space="preserve">RENTA ANUAL RESULTANTE SEGÚN PORCENTAJE OFERTADO SOBRE VENTAS PREVISTAS FIJADAS POR ADIF-ALTA VELOCIDAD
</t>
    </r>
    <r>
      <rPr>
        <b/>
        <sz val="12"/>
        <color indexed="10"/>
        <rFont val="Adif Fago No Regular"/>
      </rPr>
      <t>(SOLO A EFECTOS DE VALORACIÓN DE LA OFERTA) (**)</t>
    </r>
  </si>
  <si>
    <t>ANEJO 1.D AL P.C.P. Nº EXPEDIENTE 2023-164-00004</t>
  </si>
  <si>
    <t>MODELO DE CUENTA DE EXPLOTACIÓN PREVISIONAL LOCAL 13.240 ESTACIÓN DE VALÈNCIA NORD</t>
  </si>
  <si>
    <t>(**) Figurar el porcentaje de renta variable según lo definido en el punto 5.1 del P.C.P. y su Anejo 1, apartado L.2
El porcentaje variable ofertado deberá cumplir todas las condiciones siguientes: Ser igual o superior al 13% - Ser el mismo para todos los meses de cada año - Ser igual o mayor al del año anterior - No ser mayor en 2 puntos porcentuales respecto al porcentaje ofrecido en el año anterior - Estar expresado con un solo decimal.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</si>
</sst>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0.0%"/>
    <numFmt numFmtId="192" formatCode="0.000"/>
  </numFmts>
  <fonts count="25">
    <font>
      <sz val="10"/>
      <name val="Arial"/>
    </font>
    <font>
      <b/>
      <u/>
      <sz val="12"/>
      <name val="Adif Pc Futura LT Book"/>
    </font>
    <font>
      <sz val="10"/>
      <name val="Adif Pc Futura LT Book"/>
    </font>
    <font>
      <b/>
      <sz val="12"/>
      <name val="Adif Pc Futura LT Book"/>
    </font>
    <font>
      <sz val="12"/>
      <name val="Adif Pc Futura LT Book"/>
    </font>
    <font>
      <b/>
      <sz val="22"/>
      <name val="Adif Fago Co Regular"/>
    </font>
    <font>
      <b/>
      <sz val="16"/>
      <name val="Adif Fago Co Regular"/>
    </font>
    <font>
      <b/>
      <sz val="12"/>
      <name val="Adif Fago Co Regular"/>
    </font>
    <font>
      <b/>
      <u/>
      <sz val="16"/>
      <name val="Adif Fago Co Regular"/>
    </font>
    <font>
      <sz val="12"/>
      <name val="Adif Fago Co Regular"/>
    </font>
    <font>
      <b/>
      <sz val="12"/>
      <name val="Adif Fago No Regular"/>
    </font>
    <font>
      <b/>
      <sz val="16"/>
      <name val="Adif Fago No Regular"/>
    </font>
    <font>
      <b/>
      <sz val="14"/>
      <name val="Adif Fago No Regular"/>
    </font>
    <font>
      <b/>
      <sz val="14"/>
      <name val="Adif Fago Co Regular"/>
    </font>
    <font>
      <b/>
      <sz val="10"/>
      <name val="Adif Pc Futura LT Book"/>
    </font>
    <font>
      <sz val="10"/>
      <name val="Verdana"/>
      <family val="2"/>
    </font>
    <font>
      <b/>
      <sz val="9"/>
      <name val="Adif Fago No Regular"/>
    </font>
    <font>
      <b/>
      <sz val="12"/>
      <name val="Arial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b/>
      <sz val="14"/>
      <color indexed="81"/>
      <name val="Tahoma"/>
      <family val="2"/>
    </font>
    <font>
      <sz val="10"/>
      <name val="Adif Fago No Regular"/>
    </font>
    <font>
      <b/>
      <sz val="12"/>
      <color indexed="10"/>
      <name val="Adif Fago No Regular"/>
    </font>
    <font>
      <sz val="14"/>
      <name val="Arial"/>
      <family val="2"/>
    </font>
    <font>
      <b/>
      <sz val="14"/>
      <color rgb="FFFF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7B512"/>
        <bgColor indexed="64"/>
      </patternFill>
    </fill>
    <fill>
      <patternFill patternType="solid">
        <fgColor rgb="FF92D050"/>
        <bgColor indexed="64"/>
      </patternFill>
    </fill>
  </fills>
  <borders count="57">
    <border>
      <left/>
      <right/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ouble">
        <color indexed="64"/>
      </right>
      <top/>
      <bottom/>
      <diagonal/>
    </border>
    <border>
      <left style="dashed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 applyFill="1" applyBorder="1" applyAlignment="1" applyProtection="1">
      <alignment horizontal="center" vertical="center"/>
    </xf>
    <xf numFmtId="184" fontId="9" fillId="0" borderId="1" xfId="0" applyNumberFormat="1" applyFont="1" applyBorder="1" applyAlignment="1" applyProtection="1">
      <alignment horizontal="center" vertical="center" wrapText="1"/>
    </xf>
    <xf numFmtId="3" fontId="9" fillId="0" borderId="2" xfId="0" applyNumberFormat="1" applyFont="1" applyBorder="1" applyAlignment="1" applyProtection="1">
      <alignment horizontal="center" vertical="center" wrapText="1"/>
    </xf>
    <xf numFmtId="184" fontId="7" fillId="2" borderId="3" xfId="0" applyNumberFormat="1" applyFont="1" applyFill="1" applyBorder="1" applyAlignment="1" applyProtection="1">
      <alignment horizontal="center" vertical="center"/>
    </xf>
    <xf numFmtId="3" fontId="9" fillId="2" borderId="4" xfId="0" applyNumberFormat="1" applyFont="1" applyFill="1" applyBorder="1" applyAlignment="1" applyProtection="1">
      <alignment horizontal="center" vertical="center"/>
    </xf>
    <xf numFmtId="184" fontId="9" fillId="2" borderId="3" xfId="0" applyNumberFormat="1" applyFont="1" applyFill="1" applyBorder="1" applyAlignment="1" applyProtection="1">
      <alignment horizontal="center" vertical="center"/>
    </xf>
    <xf numFmtId="3" fontId="7" fillId="3" borderId="5" xfId="0" applyNumberFormat="1" applyFont="1" applyFill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184" fontId="9" fillId="0" borderId="9" xfId="0" applyNumberFormat="1" applyFont="1" applyFill="1" applyBorder="1" applyAlignment="1" applyProtection="1">
      <alignment horizontal="center" vertical="center"/>
    </xf>
    <xf numFmtId="184" fontId="9" fillId="0" borderId="10" xfId="0" applyNumberFormat="1" applyFont="1" applyBorder="1" applyAlignment="1" applyProtection="1">
      <alignment horizontal="center" vertical="center"/>
    </xf>
    <xf numFmtId="184" fontId="9" fillId="3" borderId="11" xfId="0" applyNumberFormat="1" applyFont="1" applyFill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 vertical="center"/>
    </xf>
    <xf numFmtId="184" fontId="7" fillId="0" borderId="12" xfId="0" applyNumberFormat="1" applyFont="1" applyFill="1" applyBorder="1" applyAlignment="1" applyProtection="1">
      <alignment horizontal="center" vertical="center"/>
    </xf>
    <xf numFmtId="184" fontId="7" fillId="0" borderId="9" xfId="0" applyNumberFormat="1" applyFont="1" applyBorder="1" applyAlignment="1" applyProtection="1">
      <alignment horizontal="center" vertical="center"/>
    </xf>
    <xf numFmtId="184" fontId="7" fillId="3" borderId="11" xfId="0" applyNumberFormat="1" applyFont="1" applyFill="1" applyBorder="1" applyAlignment="1" applyProtection="1">
      <alignment horizontal="center" vertical="center"/>
    </xf>
    <xf numFmtId="3" fontId="7" fillId="3" borderId="13" xfId="0" applyNumberFormat="1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3" fontId="9" fillId="4" borderId="14" xfId="0" applyNumberFormat="1" applyFont="1" applyFill="1" applyBorder="1" applyAlignment="1" applyProtection="1">
      <alignment horizontal="center" vertical="center"/>
      <protection locked="0"/>
    </xf>
    <xf numFmtId="3" fontId="9" fillId="4" borderId="15" xfId="0" applyNumberFormat="1" applyFont="1" applyFill="1" applyBorder="1" applyAlignment="1" applyProtection="1">
      <alignment horizontal="center" vertical="center"/>
      <protection locked="0"/>
    </xf>
    <xf numFmtId="184" fontId="7" fillId="0" borderId="12" xfId="0" applyNumberFormat="1" applyFont="1" applyBorder="1" applyAlignment="1" applyProtection="1">
      <alignment horizontal="center" vertical="center"/>
    </xf>
    <xf numFmtId="184" fontId="7" fillId="0" borderId="16" xfId="0" applyNumberFormat="1" applyFont="1" applyBorder="1" applyAlignment="1" applyProtection="1">
      <alignment horizontal="center" vertical="center"/>
    </xf>
    <xf numFmtId="184" fontId="7" fillId="3" borderId="17" xfId="0" applyNumberFormat="1" applyFont="1" applyFill="1" applyBorder="1" applyAlignment="1" applyProtection="1">
      <alignment horizontal="center" vertical="center"/>
    </xf>
    <xf numFmtId="3" fontId="9" fillId="3" borderId="18" xfId="0" applyNumberFormat="1" applyFont="1" applyFill="1" applyBorder="1" applyAlignment="1" applyProtection="1">
      <alignment horizontal="center" vertical="center"/>
    </xf>
    <xf numFmtId="184" fontId="9" fillId="3" borderId="17" xfId="0" applyNumberFormat="1" applyFont="1" applyFill="1" applyBorder="1" applyAlignment="1" applyProtection="1">
      <alignment horizontal="center" vertical="center"/>
    </xf>
    <xf numFmtId="184" fontId="7" fillId="0" borderId="11" xfId="0" applyNumberFormat="1" applyFont="1" applyFill="1" applyBorder="1" applyAlignment="1" applyProtection="1">
      <alignment horizontal="center" vertical="center"/>
    </xf>
    <xf numFmtId="184" fontId="9" fillId="0" borderId="10" xfId="0" applyNumberFormat="1" applyFont="1" applyFill="1" applyBorder="1" applyAlignment="1" applyProtection="1">
      <alignment horizontal="center" vertical="center"/>
    </xf>
    <xf numFmtId="3" fontId="9" fillId="4" borderId="19" xfId="0" applyNumberFormat="1" applyFont="1" applyFill="1" applyBorder="1" applyAlignment="1" applyProtection="1">
      <alignment horizontal="center" vertical="center"/>
      <protection locked="0"/>
    </xf>
    <xf numFmtId="184" fontId="7" fillId="3" borderId="3" xfId="0" applyNumberFormat="1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/>
    </xf>
    <xf numFmtId="184" fontId="9" fillId="0" borderId="21" xfId="0" applyNumberFormat="1" applyFont="1" applyBorder="1" applyAlignment="1" applyProtection="1">
      <alignment horizontal="center" vertical="center"/>
    </xf>
    <xf numFmtId="184" fontId="9" fillId="0" borderId="22" xfId="0" applyNumberFormat="1" applyFont="1" applyBorder="1" applyAlignment="1" applyProtection="1">
      <alignment horizontal="center" vertical="center"/>
    </xf>
    <xf numFmtId="184" fontId="9" fillId="0" borderId="23" xfId="0" applyNumberFormat="1" applyFont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184" fontId="9" fillId="0" borderId="0" xfId="0" applyNumberFormat="1" applyFont="1" applyFill="1" applyBorder="1" applyAlignment="1" applyProtection="1">
      <alignment horizontal="center" vertical="center"/>
    </xf>
    <xf numFmtId="3" fontId="9" fillId="0" borderId="0" xfId="0" applyNumberFormat="1" applyFont="1" applyFill="1" applyBorder="1" applyAlignment="1" applyProtection="1">
      <alignment horizontal="center" vertical="center"/>
      <protection locked="0"/>
    </xf>
    <xf numFmtId="3" fontId="7" fillId="0" borderId="0" xfId="0" applyNumberFormat="1" applyFont="1" applyFill="1" applyBorder="1" applyAlignment="1" applyProtection="1">
      <alignment horizontal="center" vertical="center"/>
    </xf>
    <xf numFmtId="184" fontId="7" fillId="0" borderId="0" xfId="0" applyNumberFormat="1" applyFont="1" applyFill="1" applyBorder="1" applyAlignment="1" applyProtection="1">
      <alignment horizontal="center" vertical="center"/>
    </xf>
    <xf numFmtId="3" fontId="9" fillId="0" borderId="0" xfId="0" applyNumberFormat="1" applyFont="1" applyFill="1" applyBorder="1" applyAlignment="1" applyProtection="1">
      <alignment horizontal="center" vertical="center"/>
    </xf>
    <xf numFmtId="184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184" fontId="9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184" fontId="9" fillId="0" borderId="24" xfId="0" applyNumberFormat="1" applyFont="1" applyFill="1" applyBorder="1" applyAlignment="1" applyProtection="1">
      <alignment horizontal="center" vertical="center"/>
    </xf>
    <xf numFmtId="184" fontId="9" fillId="0" borderId="25" xfId="0" applyNumberFormat="1" applyFont="1" applyBorder="1" applyAlignment="1" applyProtection="1">
      <alignment horizontal="center" vertical="center"/>
    </xf>
    <xf numFmtId="184" fontId="9" fillId="3" borderId="26" xfId="0" applyNumberFormat="1" applyFont="1" applyFill="1" applyBorder="1" applyAlignment="1" applyProtection="1">
      <alignment horizontal="center" vertical="center"/>
    </xf>
    <xf numFmtId="184" fontId="9" fillId="0" borderId="27" xfId="0" applyNumberFormat="1" applyFont="1" applyBorder="1" applyAlignment="1" applyProtection="1">
      <alignment horizontal="center" vertical="center"/>
    </xf>
    <xf numFmtId="184" fontId="9" fillId="0" borderId="28" xfId="0" applyNumberFormat="1" applyFont="1" applyBorder="1" applyAlignment="1" applyProtection="1">
      <alignment horizontal="center" vertical="center"/>
    </xf>
    <xf numFmtId="184" fontId="9" fillId="0" borderId="29" xfId="0" applyNumberFormat="1" applyFont="1" applyBorder="1" applyAlignment="1" applyProtection="1">
      <alignment horizontal="center" vertical="center"/>
    </xf>
    <xf numFmtId="184" fontId="7" fillId="3" borderId="30" xfId="0" applyNumberFormat="1" applyFont="1" applyFill="1" applyBorder="1" applyAlignment="1" applyProtection="1">
      <alignment horizontal="center" vertical="center"/>
    </xf>
    <xf numFmtId="184" fontId="7" fillId="3" borderId="26" xfId="0" applyNumberFormat="1" applyFont="1" applyFill="1" applyBorder="1" applyAlignment="1" applyProtection="1">
      <alignment horizontal="center" vertical="center"/>
    </xf>
    <xf numFmtId="184" fontId="9" fillId="0" borderId="25" xfId="0" applyNumberFormat="1" applyFont="1" applyFill="1" applyBorder="1" applyAlignment="1" applyProtection="1">
      <alignment horizontal="center" vertical="center"/>
    </xf>
    <xf numFmtId="184" fontId="9" fillId="0" borderId="31" xfId="0" applyNumberFormat="1" applyFont="1" applyBorder="1" applyAlignment="1" applyProtection="1">
      <alignment horizontal="center" vertical="center" wrapText="1"/>
    </xf>
    <xf numFmtId="184" fontId="9" fillId="2" borderId="30" xfId="0" applyNumberFormat="1" applyFont="1" applyFill="1" applyBorder="1" applyAlignment="1" applyProtection="1">
      <alignment horizontal="center" vertical="center"/>
    </xf>
    <xf numFmtId="184" fontId="9" fillId="3" borderId="32" xfId="0" applyNumberFormat="1" applyFont="1" applyFill="1" applyBorder="1" applyAlignment="1" applyProtection="1">
      <alignment horizontal="center" vertical="center"/>
    </xf>
    <xf numFmtId="184" fontId="9" fillId="0" borderId="33" xfId="0" applyNumberFormat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</xf>
    <xf numFmtId="0" fontId="15" fillId="0" borderId="0" xfId="0" applyFont="1" applyAlignment="1">
      <alignment vertical="center"/>
    </xf>
    <xf numFmtId="0" fontId="16" fillId="6" borderId="34" xfId="0" applyFont="1" applyFill="1" applyBorder="1" applyAlignment="1">
      <alignment horizontal="center" vertical="center" wrapText="1"/>
    </xf>
    <xf numFmtId="4" fontId="17" fillId="0" borderId="0" xfId="0" applyNumberFormat="1" applyFont="1" applyAlignment="1" applyProtection="1">
      <alignment horizontal="center" vertical="center"/>
      <protection locked="0"/>
    </xf>
    <xf numFmtId="10" fontId="18" fillId="7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0" fillId="3" borderId="35" xfId="0" applyFont="1" applyFill="1" applyBorder="1" applyAlignment="1" applyProtection="1">
      <alignment horizontal="center" vertical="center"/>
    </xf>
    <xf numFmtId="0" fontId="7" fillId="0" borderId="36" xfId="0" applyFont="1" applyBorder="1" applyAlignment="1" applyProtection="1">
      <alignment horizontal="center" vertical="center"/>
    </xf>
    <xf numFmtId="184" fontId="6" fillId="0" borderId="37" xfId="0" applyNumberFormat="1" applyFont="1" applyBorder="1" applyAlignment="1" applyProtection="1">
      <alignment horizontal="center" vertical="center"/>
    </xf>
    <xf numFmtId="0" fontId="12" fillId="0" borderId="38" xfId="0" applyFont="1" applyFill="1" applyBorder="1" applyAlignment="1" applyProtection="1">
      <alignment horizontal="left" vertical="center"/>
    </xf>
    <xf numFmtId="0" fontId="2" fillId="0" borderId="39" xfId="0" applyFont="1" applyFill="1" applyBorder="1" applyAlignment="1" applyProtection="1">
      <alignment vertical="center"/>
    </xf>
    <xf numFmtId="10" fontId="21" fillId="0" borderId="0" xfId="0" applyNumberFormat="1" applyFont="1" applyFill="1" applyBorder="1" applyAlignment="1" applyProtection="1">
      <alignment horizontal="center" vertical="center"/>
    </xf>
    <xf numFmtId="184" fontId="9" fillId="0" borderId="39" xfId="0" applyNumberFormat="1" applyFont="1" applyFill="1" applyBorder="1" applyAlignment="1" applyProtection="1">
      <alignment horizontal="center" vertical="center"/>
    </xf>
    <xf numFmtId="3" fontId="7" fillId="0" borderId="14" xfId="0" applyNumberFormat="1" applyFont="1" applyFill="1" applyBorder="1" applyAlignment="1" applyProtection="1">
      <alignment horizontal="center" vertical="center"/>
    </xf>
    <xf numFmtId="0" fontId="10" fillId="5" borderId="40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5" fillId="4" borderId="39" xfId="0" applyFont="1" applyFill="1" applyBorder="1" applyAlignment="1" applyProtection="1">
      <alignment horizontal="center" vertical="center"/>
      <protection locked="0"/>
    </xf>
    <xf numFmtId="0" fontId="5" fillId="4" borderId="41" xfId="0" applyFont="1" applyFill="1" applyBorder="1" applyAlignment="1" applyProtection="1">
      <alignment horizontal="center" vertical="center"/>
      <protection locked="0"/>
    </xf>
    <xf numFmtId="0" fontId="10" fillId="0" borderId="42" xfId="0" applyFont="1" applyFill="1" applyBorder="1" applyAlignment="1" applyProtection="1">
      <alignment horizontal="center" vertical="center" wrapText="1"/>
    </xf>
    <xf numFmtId="184" fontId="7" fillId="0" borderId="10" xfId="0" applyNumberFormat="1" applyFont="1" applyBorder="1" applyAlignment="1" applyProtection="1">
      <alignment horizontal="center" vertical="center"/>
    </xf>
    <xf numFmtId="0" fontId="10" fillId="0" borderId="43" xfId="0" applyFont="1" applyBorder="1" applyAlignment="1" applyProtection="1">
      <alignment horizontal="center" vertical="center" wrapText="1"/>
    </xf>
    <xf numFmtId="184" fontId="7" fillId="0" borderId="11" xfId="0" applyNumberFormat="1" applyFont="1" applyBorder="1" applyAlignment="1" applyProtection="1">
      <alignment horizontal="center" vertical="center"/>
    </xf>
    <xf numFmtId="184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184" fontId="9" fillId="4" borderId="30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9" xfId="0" applyNumberFormat="1" applyFont="1" applyFill="1" applyBorder="1" applyAlignment="1" applyProtection="1">
      <alignment horizontal="center" vertical="center"/>
    </xf>
    <xf numFmtId="4" fontId="9" fillId="0" borderId="14" xfId="0" applyNumberFormat="1" applyFont="1" applyFill="1" applyBorder="1" applyAlignment="1" applyProtection="1">
      <alignment horizontal="center" vertical="center"/>
    </xf>
    <xf numFmtId="192" fontId="2" fillId="0" borderId="0" xfId="0" applyNumberFormat="1" applyFont="1" applyFill="1" applyAlignment="1">
      <alignment vertical="center"/>
    </xf>
    <xf numFmtId="4" fontId="7" fillId="0" borderId="13" xfId="0" applyNumberFormat="1" applyFont="1" applyFill="1" applyBorder="1" applyAlignment="1" applyProtection="1">
      <alignment horizontal="center" vertical="center"/>
    </xf>
    <xf numFmtId="4" fontId="7" fillId="3" borderId="13" xfId="0" applyNumberFormat="1" applyFont="1" applyFill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 wrapText="1"/>
    </xf>
    <xf numFmtId="4" fontId="7" fillId="3" borderId="13" xfId="0" applyNumberFormat="1" applyFont="1" applyFill="1" applyBorder="1" applyAlignment="1" applyProtection="1">
      <alignment horizontal="center" vertical="center"/>
    </xf>
    <xf numFmtId="4" fontId="7" fillId="0" borderId="44" xfId="0" applyNumberFormat="1" applyFont="1" applyFill="1" applyBorder="1" applyAlignment="1" applyProtection="1">
      <alignment horizontal="center" vertical="center"/>
    </xf>
    <xf numFmtId="4" fontId="7" fillId="2" borderId="4" xfId="0" applyNumberFormat="1" applyFont="1" applyFill="1" applyBorder="1" applyAlignment="1" applyProtection="1">
      <alignment horizontal="center" vertical="center"/>
    </xf>
    <xf numFmtId="4" fontId="9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>
      <alignment horizontal="center" vertical="center" shrinkToFit="1"/>
    </xf>
    <xf numFmtId="0" fontId="5" fillId="3" borderId="45" xfId="0" applyFont="1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4" borderId="45" xfId="0" applyFont="1" applyFill="1" applyBorder="1" applyAlignment="1" applyProtection="1">
      <alignment horizontal="center" vertical="center"/>
      <protection locked="0"/>
    </xf>
    <xf numFmtId="0" fontId="5" fillId="4" borderId="39" xfId="0" applyFont="1" applyFill="1" applyBorder="1" applyAlignment="1" applyProtection="1">
      <alignment horizontal="center" vertical="center"/>
      <protection locked="0"/>
    </xf>
    <xf numFmtId="0" fontId="5" fillId="4" borderId="55" xfId="0" applyFont="1" applyFill="1" applyBorder="1" applyAlignment="1" applyProtection="1">
      <alignment horizontal="center" vertical="center"/>
      <protection locked="0"/>
    </xf>
    <xf numFmtId="0" fontId="5" fillId="4" borderId="41" xfId="0" applyFont="1" applyFill="1" applyBorder="1" applyAlignment="1" applyProtection="1">
      <alignment horizontal="center" vertical="center"/>
      <protection locked="0"/>
    </xf>
    <xf numFmtId="0" fontId="7" fillId="4" borderId="45" xfId="0" applyFont="1" applyFill="1" applyBorder="1" applyAlignment="1">
      <alignment horizontal="center" vertical="top"/>
    </xf>
    <xf numFmtId="0" fontId="7" fillId="4" borderId="39" xfId="0" applyFont="1" applyFill="1" applyBorder="1" applyAlignment="1">
      <alignment horizontal="center" vertical="top"/>
    </xf>
    <xf numFmtId="0" fontId="7" fillId="4" borderId="49" xfId="0" applyFont="1" applyFill="1" applyBorder="1" applyAlignment="1">
      <alignment horizontal="center" vertical="top"/>
    </xf>
    <xf numFmtId="0" fontId="7" fillId="4" borderId="55" xfId="0" applyFont="1" applyFill="1" applyBorder="1" applyAlignment="1">
      <alignment horizontal="center" vertical="top"/>
    </xf>
    <xf numFmtId="0" fontId="7" fillId="4" borderId="41" xfId="0" applyFont="1" applyFill="1" applyBorder="1" applyAlignment="1">
      <alignment horizontal="center" vertical="top"/>
    </xf>
    <xf numFmtId="0" fontId="7" fillId="4" borderId="56" xfId="0" applyFont="1" applyFill="1" applyBorder="1" applyAlignment="1">
      <alignment horizontal="center" vertical="top"/>
    </xf>
    <xf numFmtId="0" fontId="24" fillId="0" borderId="0" xfId="0" applyFont="1" applyAlignment="1">
      <alignment horizontal="center" vertical="center"/>
    </xf>
    <xf numFmtId="0" fontId="13" fillId="0" borderId="0" xfId="0" applyFont="1" applyFill="1" applyBorder="1" applyAlignment="1">
      <alignment horizontal="center" vertical="top"/>
    </xf>
    <xf numFmtId="0" fontId="7" fillId="0" borderId="50" xfId="0" applyFont="1" applyBorder="1" applyAlignment="1" applyProtection="1">
      <alignment horizontal="center" vertical="center"/>
    </xf>
    <xf numFmtId="0" fontId="7" fillId="0" borderId="51" xfId="0" applyFont="1" applyBorder="1" applyAlignment="1" applyProtection="1">
      <alignment horizontal="center" vertical="center"/>
    </xf>
    <xf numFmtId="0" fontId="7" fillId="0" borderId="52" xfId="0" applyFont="1" applyBorder="1" applyAlignment="1" applyProtection="1">
      <alignment horizontal="center" vertical="center"/>
    </xf>
    <xf numFmtId="0" fontId="13" fillId="4" borderId="0" xfId="0" applyFont="1" applyFill="1" applyBorder="1" applyAlignment="1" applyProtection="1">
      <alignment horizontal="center" vertical="center"/>
    </xf>
    <xf numFmtId="0" fontId="23" fillId="0" borderId="0" xfId="0" applyFont="1" applyBorder="1" applyAlignment="1">
      <alignment vertical="center"/>
    </xf>
    <xf numFmtId="0" fontId="7" fillId="0" borderId="53" xfId="0" applyFont="1" applyBorder="1" applyAlignment="1" applyProtection="1">
      <alignment horizontal="center" vertical="center"/>
    </xf>
    <xf numFmtId="0" fontId="7" fillId="0" borderId="54" xfId="0" applyFont="1" applyBorder="1" applyAlignment="1" applyProtection="1">
      <alignment horizontal="center" vertical="center"/>
    </xf>
    <xf numFmtId="3" fontId="9" fillId="0" borderId="45" xfId="0" applyNumberFormat="1" applyFont="1" applyFill="1" applyBorder="1" applyAlignment="1" applyProtection="1">
      <alignment horizontal="center" vertical="center" wrapText="1"/>
    </xf>
    <xf numFmtId="3" fontId="9" fillId="0" borderId="49" xfId="0" applyNumberFormat="1" applyFont="1" applyFill="1" applyBorder="1" applyAlignment="1" applyProtection="1">
      <alignment horizontal="center" vertical="center" wrapText="1"/>
    </xf>
    <xf numFmtId="0" fontId="7" fillId="0" borderId="47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center"/>
    </xf>
    <xf numFmtId="3" fontId="9" fillId="0" borderId="46" xfId="0" applyNumberFormat="1" applyFont="1" applyFill="1" applyBorder="1" applyAlignment="1" applyProtection="1">
      <alignment horizontal="center" vertical="center" wrapText="1"/>
    </xf>
    <xf numFmtId="0" fontId="7" fillId="0" borderId="47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48" xfId="0" applyFont="1" applyBorder="1" applyAlignment="1" applyProtection="1">
      <alignment horizontal="center" vertical="center"/>
    </xf>
  </cellXfs>
  <cellStyles count="1">
    <cellStyle name="Normal" xfId="0" builtinId="0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</xdr:colOff>
      <xdr:row>0</xdr:row>
      <xdr:rowOff>69850</xdr:rowOff>
    </xdr:from>
    <xdr:to>
      <xdr:col>2</xdr:col>
      <xdr:colOff>2921000</xdr:colOff>
      <xdr:row>3</xdr:row>
      <xdr:rowOff>190500</xdr:rowOff>
    </xdr:to>
    <xdr:pic>
      <xdr:nvPicPr>
        <xdr:cNvPr id="47204" name="Imagen 1" descr="Sin título-1">
          <a:extLst>
            <a:ext uri="{FF2B5EF4-FFF2-40B4-BE49-F238E27FC236}">
              <a16:creationId xmlns:a16="http://schemas.microsoft.com/office/drawing/2014/main" id="{50A0E646-C63E-1E07-11AD-1AB9BEFC5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0950" y="69850"/>
          <a:ext cx="2889250" cy="88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70"/>
  <sheetViews>
    <sheetView tabSelected="1" topLeftCell="A18" zoomScale="50" zoomScaleNormal="50" zoomScaleSheetLayoutView="40" workbookViewId="0">
      <selection activeCell="I34" sqref="I34"/>
    </sheetView>
  </sheetViews>
  <sheetFormatPr baseColWidth="10" defaultColWidth="11.453125" defaultRowHeight="12.5"/>
  <cols>
    <col min="1" max="1" width="2.26953125" style="37" customWidth="1"/>
    <col min="2" max="2" width="15.1796875" style="37" customWidth="1"/>
    <col min="3" max="3" width="48.26953125" style="37" customWidth="1"/>
    <col min="4" max="4" width="17.54296875" style="37" customWidth="1"/>
    <col min="5" max="5" width="14.81640625" style="37" customWidth="1"/>
    <col min="6" max="19" width="14" style="37" customWidth="1"/>
    <col min="20" max="20" width="12.7265625" style="37" customWidth="1"/>
    <col min="21" max="21" width="11.26953125" style="37" customWidth="1"/>
    <col min="22" max="23" width="22.7265625" style="37" hidden="1" customWidth="1"/>
    <col min="24" max="24" width="12.453125" style="37" bestFit="1" customWidth="1"/>
    <col min="25" max="25" width="11.453125" style="37" customWidth="1"/>
    <col min="26" max="26" width="12.26953125" style="37" bestFit="1" customWidth="1"/>
    <col min="27" max="27" width="11.453125" style="37" customWidth="1"/>
    <col min="28" max="28" width="12.26953125" style="37" bestFit="1" customWidth="1"/>
    <col min="29" max="16384" width="11.453125" style="37"/>
  </cols>
  <sheetData>
    <row r="1" spans="1:34" ht="20.25" customHeight="1">
      <c r="A1" s="36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57"/>
      <c r="Q1" s="42"/>
      <c r="R1" s="42"/>
      <c r="S1" s="42"/>
    </row>
    <row r="2" spans="1:34" ht="20.25" customHeight="1">
      <c r="A2" s="36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57"/>
      <c r="Q2" s="42"/>
      <c r="R2" s="42"/>
      <c r="S2" s="42"/>
    </row>
    <row r="3" spans="1:34" ht="20.25" customHeight="1">
      <c r="A3" s="36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57"/>
      <c r="Q3" s="42"/>
      <c r="R3" s="42"/>
      <c r="S3" s="42"/>
    </row>
    <row r="4" spans="1:34" ht="20.25" customHeight="1">
      <c r="A4" s="36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57"/>
      <c r="Q4" s="42"/>
      <c r="R4" s="42"/>
      <c r="S4" s="42"/>
    </row>
    <row r="5" spans="1:34" ht="32.25" customHeight="1">
      <c r="B5" s="42"/>
      <c r="C5" s="110" t="s">
        <v>44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47"/>
      <c r="U5" s="47"/>
      <c r="V5" s="47"/>
      <c r="W5" s="47"/>
      <c r="X5" s="47"/>
      <c r="Y5" s="47"/>
      <c r="Z5" s="47"/>
      <c r="AA5" s="47"/>
      <c r="AB5" s="47"/>
      <c r="AC5" s="47"/>
    </row>
    <row r="6" spans="1:34" ht="32.25" customHeight="1">
      <c r="B6" s="42"/>
      <c r="C6" s="110" t="s">
        <v>45</v>
      </c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47"/>
      <c r="U6" s="47"/>
      <c r="V6" s="47"/>
      <c r="W6" s="47"/>
      <c r="X6" s="47"/>
      <c r="Y6" s="47"/>
      <c r="Z6" s="47"/>
      <c r="AA6" s="47"/>
      <c r="AB6" s="47"/>
      <c r="AC6" s="47"/>
    </row>
    <row r="7" spans="1:34" ht="13.5" customHeight="1"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1:34" ht="18.75" customHeight="1">
      <c r="B8" s="42"/>
      <c r="C8" s="113" t="s">
        <v>31</v>
      </c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44"/>
      <c r="U8" s="44"/>
      <c r="V8" s="44"/>
      <c r="W8" s="44"/>
      <c r="X8" s="44"/>
      <c r="Y8" s="44"/>
      <c r="Z8" s="44"/>
      <c r="AA8" s="44"/>
      <c r="AB8" s="44"/>
      <c r="AC8" s="44"/>
    </row>
    <row r="9" spans="1:34" ht="13.5" customHeight="1" thickBot="1"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</row>
    <row r="10" spans="1:34" ht="27" customHeight="1">
      <c r="B10" s="42"/>
      <c r="C10" s="111" t="s">
        <v>0</v>
      </c>
      <c r="D10" s="114"/>
      <c r="E10" s="115"/>
      <c r="F10" s="115"/>
      <c r="G10" s="115"/>
      <c r="H10" s="115"/>
      <c r="I10" s="115"/>
      <c r="J10" s="115"/>
      <c r="K10" s="115"/>
      <c r="L10" s="91"/>
      <c r="M10" s="91"/>
      <c r="N10" s="91"/>
      <c r="O10" s="91"/>
      <c r="P10" s="118" t="s">
        <v>12</v>
      </c>
      <c r="Q10" s="119"/>
      <c r="R10" s="119"/>
      <c r="S10" s="120"/>
      <c r="T10" s="48"/>
      <c r="U10" s="48"/>
      <c r="V10" s="48"/>
      <c r="W10" s="48"/>
      <c r="X10" s="125"/>
      <c r="Y10" s="125"/>
      <c r="Z10" s="125"/>
      <c r="AA10" s="125"/>
      <c r="AB10" s="125"/>
      <c r="AC10" s="125"/>
    </row>
    <row r="11" spans="1:34" ht="38.25" customHeight="1" thickBot="1">
      <c r="B11" s="42"/>
      <c r="C11" s="112"/>
      <c r="D11" s="116"/>
      <c r="E11" s="117"/>
      <c r="F11" s="117"/>
      <c r="G11" s="117"/>
      <c r="H11" s="117"/>
      <c r="I11" s="117"/>
      <c r="J11" s="117"/>
      <c r="K11" s="117"/>
      <c r="L11" s="92"/>
      <c r="M11" s="92"/>
      <c r="N11" s="92"/>
      <c r="O11" s="92"/>
      <c r="P11" s="121"/>
      <c r="Q11" s="122"/>
      <c r="R11" s="122"/>
      <c r="S11" s="123"/>
      <c r="T11" s="48"/>
      <c r="U11" s="48"/>
      <c r="V11" s="48"/>
      <c r="W11" s="48"/>
      <c r="X11" s="125"/>
      <c r="Y11" s="125"/>
      <c r="Z11" s="125"/>
      <c r="AA11" s="125"/>
      <c r="AB11" s="125"/>
      <c r="AC11" s="125"/>
    </row>
    <row r="12" spans="1:34"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</row>
    <row r="13" spans="1:34" s="39" customFormat="1" ht="19.5">
      <c r="A13" s="38"/>
      <c r="B13" s="38"/>
      <c r="C13" s="58" t="s">
        <v>1</v>
      </c>
      <c r="D13" s="129" t="s">
        <v>2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6"/>
      <c r="AE13" s="46"/>
      <c r="AF13" s="46"/>
      <c r="AG13" s="46"/>
      <c r="AH13" s="46"/>
    </row>
    <row r="14" spans="1:34" s="39" customFormat="1" ht="13.5" customHeight="1" thickBot="1">
      <c r="A14" s="38"/>
      <c r="B14" s="38"/>
      <c r="C14" s="38"/>
      <c r="D14" s="40"/>
      <c r="E14" s="59"/>
      <c r="F14" s="40"/>
      <c r="G14" s="60"/>
      <c r="H14" s="40"/>
      <c r="I14" s="59"/>
      <c r="J14" s="59"/>
      <c r="K14" s="59"/>
      <c r="L14" s="59"/>
      <c r="M14" s="59"/>
      <c r="N14" s="59"/>
      <c r="O14" s="59"/>
      <c r="P14" s="40"/>
      <c r="Q14" s="38"/>
      <c r="R14" s="38"/>
      <c r="S14" s="38"/>
      <c r="T14" s="40"/>
    </row>
    <row r="15" spans="1:34" s="39" customFormat="1" ht="22.5" customHeight="1" thickTop="1" thickBot="1">
      <c r="A15" s="38"/>
      <c r="B15" s="38"/>
      <c r="C15" s="38"/>
      <c r="D15" s="131" t="s">
        <v>3</v>
      </c>
      <c r="E15" s="132"/>
      <c r="F15" s="126" t="s">
        <v>4</v>
      </c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8"/>
      <c r="T15" s="45"/>
      <c r="U15" s="45"/>
      <c r="V15" s="41"/>
      <c r="W15" s="41"/>
      <c r="X15" s="41"/>
      <c r="Y15" s="41"/>
      <c r="Z15" s="41"/>
      <c r="AA15" s="41"/>
      <c r="AB15" s="41"/>
      <c r="AC15" s="41"/>
    </row>
    <row r="16" spans="1:34" s="39" customFormat="1" ht="22.5" customHeight="1" thickTop="1" thickBot="1">
      <c r="A16" s="38"/>
      <c r="B16" s="38"/>
      <c r="C16" s="32"/>
      <c r="D16" s="82" t="s">
        <v>5</v>
      </c>
      <c r="E16" s="83" t="s">
        <v>18</v>
      </c>
      <c r="F16" s="140" t="s">
        <v>13</v>
      </c>
      <c r="G16" s="141"/>
      <c r="H16" s="135" t="s">
        <v>14</v>
      </c>
      <c r="I16" s="136"/>
      <c r="J16" s="135" t="s">
        <v>15</v>
      </c>
      <c r="K16" s="136"/>
      <c r="L16" s="135" t="s">
        <v>16</v>
      </c>
      <c r="M16" s="136"/>
      <c r="N16" s="135" t="s">
        <v>17</v>
      </c>
      <c r="O16" s="136"/>
      <c r="P16" s="135" t="s">
        <v>41</v>
      </c>
      <c r="Q16" s="136"/>
      <c r="R16" s="135" t="s">
        <v>42</v>
      </c>
      <c r="S16" s="142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</row>
    <row r="17" spans="1:29" s="39" customFormat="1" ht="22.5" customHeight="1" thickTop="1">
      <c r="A17" s="38"/>
      <c r="B17" s="38"/>
      <c r="C17" s="31" t="s">
        <v>32</v>
      </c>
      <c r="D17" s="99">
        <f>+IF(F17&lt;&gt;"",F17+H17+J17+L17+N17+P17+R17,"")</f>
        <v>2601999.21</v>
      </c>
      <c r="E17" s="15"/>
      <c r="F17" s="88">
        <v>350000</v>
      </c>
      <c r="G17" s="19"/>
      <c r="H17" s="88">
        <f>ROUND(F17+F17*2%,2)</f>
        <v>357000</v>
      </c>
      <c r="I17" s="11">
        <f>+IF(H17&lt;&gt;"",(H17-(F17))/F17,"")</f>
        <v>0.02</v>
      </c>
      <c r="J17" s="88">
        <f>ROUND(H17+H17*2%,2)</f>
        <v>364140</v>
      </c>
      <c r="K17" s="11">
        <f>+IF(J17&lt;&gt;"",(J17-(H17))/H17,"")</f>
        <v>0.02</v>
      </c>
      <c r="L17" s="88">
        <f>ROUND(J17+J17*2%,2)</f>
        <v>371422.8</v>
      </c>
      <c r="M17" s="11">
        <f>+IF(L17&lt;&gt;"",(L17-(J17))/J17,"")</f>
        <v>1.9999999999999969E-2</v>
      </c>
      <c r="N17" s="88">
        <f>ROUND(L17+L17*2%,2)</f>
        <v>378851.26</v>
      </c>
      <c r="O17" s="11">
        <f>+IF(N17&lt;&gt;"",(N17-(L17))/L17,"")</f>
        <v>2.0000010769398165E-2</v>
      </c>
      <c r="P17" s="88">
        <f>ROUND(N17+N17*2%,2)</f>
        <v>386428.29</v>
      </c>
      <c r="Q17" s="11">
        <f>+IF(P17&lt;&gt;"",(P17-(J17))/J17,"")</f>
        <v>6.1208024386225024E-2</v>
      </c>
      <c r="R17" s="88">
        <f>ROUND(P17+P17*2%,2)</f>
        <v>394156.86</v>
      </c>
      <c r="S17" s="61">
        <f>+IF(R17&lt;&gt;"",(R17-(P17))/P17,"")</f>
        <v>2.0000010868769489E-2</v>
      </c>
      <c r="T17" s="50"/>
      <c r="U17" s="49"/>
      <c r="V17" s="50"/>
      <c r="W17" s="49"/>
      <c r="X17" s="50"/>
      <c r="Y17" s="49"/>
      <c r="Z17" s="50"/>
      <c r="AA17" s="49"/>
      <c r="AB17" s="50"/>
      <c r="AC17" s="49"/>
    </row>
    <row r="18" spans="1:29" s="39" customFormat="1" ht="22.5" customHeight="1" thickBot="1">
      <c r="A18" s="38"/>
      <c r="B18" s="38"/>
      <c r="C18" s="8" t="s">
        <v>20</v>
      </c>
      <c r="D18" s="99" t="str">
        <f>+IF(F18&lt;&gt;"",F18+H18+J18+L18+N18+P18+R18,"")</f>
        <v/>
      </c>
      <c r="E18" s="16" t="str">
        <f t="shared" ref="E18:E31" si="0">IF(ISERR(+D18/D$17)," ",D18/D$17)</f>
        <v xml:space="preserve"> </v>
      </c>
      <c r="F18" s="20"/>
      <c r="G18" s="12">
        <f>IF(ISERR(+F18/F$17)," ",F18/F$17)</f>
        <v>0</v>
      </c>
      <c r="H18" s="20"/>
      <c r="I18" s="12">
        <f>IF(ISERR(+H18/H$17)," ",H18/H$17)</f>
        <v>0</v>
      </c>
      <c r="J18" s="20"/>
      <c r="K18" s="73">
        <f t="shared" ref="K18:K31" si="1">IF(ISERR(+J18/J$17)," ",J18/J$17)</f>
        <v>0</v>
      </c>
      <c r="L18" s="20"/>
      <c r="M18" s="73">
        <f t="shared" ref="M18:M31" si="2">IF(ISERR(+L18/L$17)," ",L18/L$17)</f>
        <v>0</v>
      </c>
      <c r="N18" s="20"/>
      <c r="O18" s="73">
        <f t="shared" ref="O18:O31" si="3">IF(ISERR(+N18/N$17)," ",N18/N$17)</f>
        <v>0</v>
      </c>
      <c r="P18" s="20"/>
      <c r="Q18" s="12">
        <f t="shared" ref="Q18:Q31" si="4">IF(ISERR(+P18/P$17)," ",P18/P$17)</f>
        <v>0</v>
      </c>
      <c r="R18" s="20"/>
      <c r="S18" s="62">
        <f t="shared" ref="S18:S31" si="5">IF(ISERR(+R18/R$17)," ",R18/R$17)</f>
        <v>0</v>
      </c>
      <c r="T18" s="50"/>
      <c r="U18" s="49"/>
      <c r="V18" s="50"/>
      <c r="W18" s="49"/>
      <c r="X18" s="50"/>
      <c r="Y18" s="49"/>
      <c r="Z18" s="50"/>
      <c r="AA18" s="49"/>
      <c r="AB18" s="50"/>
      <c r="AC18" s="49"/>
    </row>
    <row r="19" spans="1:29" s="39" customFormat="1" ht="22.5" customHeight="1" thickBot="1">
      <c r="A19" s="38"/>
      <c r="B19" s="38"/>
      <c r="C19" s="14" t="s">
        <v>21</v>
      </c>
      <c r="D19" s="105" t="str">
        <f>+IFERROR(D17-D18,"")</f>
        <v/>
      </c>
      <c r="E19" s="17" t="str">
        <f t="shared" si="0"/>
        <v xml:space="preserve"> </v>
      </c>
      <c r="F19" s="18">
        <f>+IF(F17&lt;&gt;"",F17-F18,"")</f>
        <v>350000</v>
      </c>
      <c r="G19" s="13">
        <f>IF(ISERR(+F19/F$17)," ",F19/F$17)</f>
        <v>1</v>
      </c>
      <c r="H19" s="18">
        <f>+IF(H17&lt;&gt;"",H17-H18,"")</f>
        <v>357000</v>
      </c>
      <c r="I19" s="13">
        <f>IF(ISERR(+H19/H$17)," ",H19/H$17)</f>
        <v>1</v>
      </c>
      <c r="J19" s="18">
        <f>+IF(J17&lt;&gt;"",J17-J18,"")</f>
        <v>364140</v>
      </c>
      <c r="K19" s="13">
        <f t="shared" si="1"/>
        <v>1</v>
      </c>
      <c r="L19" s="18">
        <f>+IF(L17&lt;&gt;"",L17-L18,"")</f>
        <v>371422.8</v>
      </c>
      <c r="M19" s="13">
        <f t="shared" si="2"/>
        <v>1</v>
      </c>
      <c r="N19" s="18">
        <f>+IF(N17&lt;&gt;"",N17-N18,"")</f>
        <v>378851.26</v>
      </c>
      <c r="O19" s="13">
        <f t="shared" si="3"/>
        <v>1</v>
      </c>
      <c r="P19" s="18">
        <f>+IF(P17&lt;&gt;"",P17-P18,"")</f>
        <v>386428.29</v>
      </c>
      <c r="Q19" s="13">
        <f t="shared" si="4"/>
        <v>1</v>
      </c>
      <c r="R19" s="18">
        <f>+IF(R17&lt;&gt;"",R17-R18,"")</f>
        <v>394156.86</v>
      </c>
      <c r="S19" s="63">
        <f t="shared" si="5"/>
        <v>1</v>
      </c>
      <c r="T19" s="51"/>
      <c r="U19" s="49"/>
      <c r="V19" s="51"/>
      <c r="W19" s="49"/>
      <c r="X19" s="51"/>
      <c r="Y19" s="49"/>
      <c r="Z19" s="51"/>
      <c r="AA19" s="49"/>
      <c r="AB19" s="51"/>
      <c r="AC19" s="49"/>
    </row>
    <row r="20" spans="1:29" s="39" customFormat="1" ht="22.5" customHeight="1">
      <c r="A20" s="38"/>
      <c r="B20" s="38"/>
      <c r="C20" s="8" t="s">
        <v>6</v>
      </c>
      <c r="D20" s="99" t="str">
        <f t="shared" ref="D20:D35" si="6">+IF(F20&lt;&gt;"",F20+H20+J20+L20+N20+P20+R20,"")</f>
        <v/>
      </c>
      <c r="E20" s="16" t="str">
        <f t="shared" si="0"/>
        <v xml:space="preserve"> </v>
      </c>
      <c r="F20" s="20"/>
      <c r="G20" s="33">
        <f>IF(ISERR(+F20/F$17)," ",F20/F$17)</f>
        <v>0</v>
      </c>
      <c r="H20" s="20"/>
      <c r="I20" s="33">
        <f>IF(ISERR(+H20/H$17)," ",H20/H$17)</f>
        <v>0</v>
      </c>
      <c r="J20" s="20"/>
      <c r="K20" s="33">
        <f t="shared" si="1"/>
        <v>0</v>
      </c>
      <c r="L20" s="20"/>
      <c r="M20" s="33">
        <f t="shared" si="2"/>
        <v>0</v>
      </c>
      <c r="N20" s="20"/>
      <c r="O20" s="33">
        <f t="shared" si="3"/>
        <v>0</v>
      </c>
      <c r="P20" s="20"/>
      <c r="Q20" s="33">
        <f t="shared" si="4"/>
        <v>0</v>
      </c>
      <c r="R20" s="20"/>
      <c r="S20" s="64">
        <f t="shared" si="5"/>
        <v>0</v>
      </c>
      <c r="T20" s="50"/>
      <c r="U20" s="49"/>
      <c r="V20" s="50"/>
      <c r="W20" s="49"/>
      <c r="X20" s="50"/>
      <c r="Y20" s="49"/>
      <c r="Z20" s="50"/>
      <c r="AA20" s="49"/>
      <c r="AB20" s="50"/>
      <c r="AC20" s="49"/>
    </row>
    <row r="21" spans="1:29" s="39" customFormat="1" ht="22.5" customHeight="1">
      <c r="A21" s="38"/>
      <c r="B21" s="38"/>
      <c r="C21" s="8" t="s">
        <v>22</v>
      </c>
      <c r="D21" s="99" t="str">
        <f t="shared" si="6"/>
        <v/>
      </c>
      <c r="E21" s="16" t="str">
        <f t="shared" si="0"/>
        <v xml:space="preserve"> </v>
      </c>
      <c r="F21" s="20"/>
      <c r="G21" s="34">
        <f t="shared" ref="G21:I31" si="7">IF(ISERR(+F21/F$17)," ",F21/F$17)</f>
        <v>0</v>
      </c>
      <c r="H21" s="20"/>
      <c r="I21" s="34">
        <f t="shared" si="7"/>
        <v>0</v>
      </c>
      <c r="J21" s="20"/>
      <c r="K21" s="34">
        <f t="shared" si="1"/>
        <v>0</v>
      </c>
      <c r="L21" s="20"/>
      <c r="M21" s="34">
        <f t="shared" si="2"/>
        <v>0</v>
      </c>
      <c r="N21" s="20"/>
      <c r="O21" s="34">
        <f t="shared" si="3"/>
        <v>0</v>
      </c>
      <c r="P21" s="20"/>
      <c r="Q21" s="34">
        <f t="shared" si="4"/>
        <v>0</v>
      </c>
      <c r="R21" s="20"/>
      <c r="S21" s="65">
        <f t="shared" si="5"/>
        <v>0</v>
      </c>
      <c r="T21" s="50"/>
      <c r="U21" s="49"/>
      <c r="V21" s="50"/>
      <c r="W21" s="49"/>
      <c r="X21" s="50"/>
      <c r="Y21" s="49"/>
      <c r="Z21" s="50"/>
      <c r="AA21" s="49"/>
      <c r="AB21" s="50"/>
      <c r="AC21" s="49"/>
    </row>
    <row r="22" spans="1:29" s="39" customFormat="1" ht="22.5" customHeight="1">
      <c r="A22" s="38"/>
      <c r="B22" s="38"/>
      <c r="C22" s="8" t="s">
        <v>23</v>
      </c>
      <c r="D22" s="99" t="str">
        <f t="shared" si="6"/>
        <v/>
      </c>
      <c r="E22" s="16" t="str">
        <f t="shared" si="0"/>
        <v xml:space="preserve"> </v>
      </c>
      <c r="F22" s="20"/>
      <c r="G22" s="34">
        <f t="shared" si="7"/>
        <v>0</v>
      </c>
      <c r="H22" s="20"/>
      <c r="I22" s="34">
        <f t="shared" si="7"/>
        <v>0</v>
      </c>
      <c r="J22" s="20"/>
      <c r="K22" s="34">
        <f t="shared" si="1"/>
        <v>0</v>
      </c>
      <c r="L22" s="20"/>
      <c r="M22" s="34">
        <f t="shared" si="2"/>
        <v>0</v>
      </c>
      <c r="N22" s="20"/>
      <c r="O22" s="34">
        <f t="shared" si="3"/>
        <v>0</v>
      </c>
      <c r="P22" s="20"/>
      <c r="Q22" s="34">
        <f t="shared" si="4"/>
        <v>0</v>
      </c>
      <c r="R22" s="20"/>
      <c r="S22" s="65">
        <f t="shared" si="5"/>
        <v>0</v>
      </c>
      <c r="T22" s="50"/>
      <c r="U22" s="49"/>
      <c r="V22" s="50"/>
      <c r="W22" s="49"/>
      <c r="X22" s="50"/>
      <c r="Y22" s="49"/>
      <c r="Z22" s="50"/>
      <c r="AA22" s="49"/>
      <c r="AB22" s="50"/>
      <c r="AC22" s="49"/>
    </row>
    <row r="23" spans="1:29" s="39" customFormat="1" ht="22.5" customHeight="1">
      <c r="A23" s="38"/>
      <c r="B23" s="38"/>
      <c r="C23" s="8" t="s">
        <v>24</v>
      </c>
      <c r="D23" s="99" t="str">
        <f t="shared" si="6"/>
        <v/>
      </c>
      <c r="E23" s="16" t="str">
        <f t="shared" si="0"/>
        <v xml:space="preserve"> </v>
      </c>
      <c r="F23" s="20"/>
      <c r="G23" s="34">
        <f t="shared" si="7"/>
        <v>0</v>
      </c>
      <c r="H23" s="20"/>
      <c r="I23" s="34">
        <f t="shared" si="7"/>
        <v>0</v>
      </c>
      <c r="J23" s="20"/>
      <c r="K23" s="34">
        <f t="shared" si="1"/>
        <v>0</v>
      </c>
      <c r="L23" s="20"/>
      <c r="M23" s="34">
        <f t="shared" si="2"/>
        <v>0</v>
      </c>
      <c r="N23" s="20"/>
      <c r="O23" s="34">
        <f t="shared" si="3"/>
        <v>0</v>
      </c>
      <c r="P23" s="20"/>
      <c r="Q23" s="34">
        <f t="shared" si="4"/>
        <v>0</v>
      </c>
      <c r="R23" s="20"/>
      <c r="S23" s="65">
        <f t="shared" si="5"/>
        <v>0</v>
      </c>
      <c r="T23" s="50"/>
      <c r="U23" s="49"/>
      <c r="V23" s="50"/>
      <c r="W23" s="49"/>
      <c r="X23" s="50"/>
      <c r="Y23" s="49"/>
      <c r="Z23" s="50"/>
      <c r="AA23" s="49"/>
      <c r="AB23" s="50"/>
      <c r="AC23" s="49"/>
    </row>
    <row r="24" spans="1:29" s="39" customFormat="1" ht="22.5" customHeight="1">
      <c r="A24" s="38"/>
      <c r="B24" s="38"/>
      <c r="C24" s="8" t="s">
        <v>29</v>
      </c>
      <c r="D24" s="99" t="str">
        <f t="shared" si="6"/>
        <v/>
      </c>
      <c r="E24" s="16" t="str">
        <f t="shared" si="0"/>
        <v xml:space="preserve"> </v>
      </c>
      <c r="F24" s="20"/>
      <c r="G24" s="34">
        <f t="shared" si="7"/>
        <v>0</v>
      </c>
      <c r="H24" s="20"/>
      <c r="I24" s="34">
        <f t="shared" si="7"/>
        <v>0</v>
      </c>
      <c r="J24" s="20"/>
      <c r="K24" s="34">
        <f t="shared" si="1"/>
        <v>0</v>
      </c>
      <c r="L24" s="20"/>
      <c r="M24" s="34">
        <f t="shared" si="2"/>
        <v>0</v>
      </c>
      <c r="N24" s="20"/>
      <c r="O24" s="34">
        <f t="shared" si="3"/>
        <v>0</v>
      </c>
      <c r="P24" s="20"/>
      <c r="Q24" s="34">
        <f t="shared" si="4"/>
        <v>0</v>
      </c>
      <c r="R24" s="20"/>
      <c r="S24" s="65">
        <f t="shared" si="5"/>
        <v>0</v>
      </c>
      <c r="T24" s="50"/>
      <c r="U24" s="49"/>
      <c r="V24" s="50"/>
      <c r="W24" s="49"/>
      <c r="X24" s="50"/>
      <c r="Y24" s="49"/>
      <c r="Z24" s="50"/>
      <c r="AA24" s="49"/>
      <c r="AB24" s="50"/>
      <c r="AC24" s="49"/>
    </row>
    <row r="25" spans="1:29" s="39" customFormat="1" ht="22.5" customHeight="1">
      <c r="A25" s="38"/>
      <c r="B25" s="38"/>
      <c r="C25" s="8" t="s">
        <v>25</v>
      </c>
      <c r="D25" s="99" t="str">
        <f t="shared" si="6"/>
        <v/>
      </c>
      <c r="E25" s="16" t="str">
        <f t="shared" si="0"/>
        <v xml:space="preserve"> </v>
      </c>
      <c r="F25" s="20"/>
      <c r="G25" s="34">
        <f t="shared" si="7"/>
        <v>0</v>
      </c>
      <c r="H25" s="20"/>
      <c r="I25" s="34">
        <f t="shared" si="7"/>
        <v>0</v>
      </c>
      <c r="J25" s="20"/>
      <c r="K25" s="34">
        <f t="shared" si="1"/>
        <v>0</v>
      </c>
      <c r="L25" s="20"/>
      <c r="M25" s="34">
        <f t="shared" si="2"/>
        <v>0</v>
      </c>
      <c r="N25" s="20"/>
      <c r="O25" s="34">
        <f t="shared" si="3"/>
        <v>0</v>
      </c>
      <c r="P25" s="20"/>
      <c r="Q25" s="34">
        <f t="shared" si="4"/>
        <v>0</v>
      </c>
      <c r="R25" s="20"/>
      <c r="S25" s="65">
        <f t="shared" si="5"/>
        <v>0</v>
      </c>
      <c r="T25" s="50"/>
      <c r="U25" s="49"/>
      <c r="V25" s="50"/>
      <c r="W25" s="49"/>
      <c r="X25" s="50"/>
      <c r="Y25" s="49"/>
      <c r="Z25" s="50"/>
      <c r="AA25" s="49"/>
      <c r="AB25" s="50"/>
      <c r="AC25" s="49"/>
    </row>
    <row r="26" spans="1:29" s="39" customFormat="1" ht="22.5" customHeight="1">
      <c r="A26" s="38"/>
      <c r="B26" s="38"/>
      <c r="C26" s="8" t="s">
        <v>26</v>
      </c>
      <c r="D26" s="99" t="str">
        <f t="shared" si="6"/>
        <v/>
      </c>
      <c r="E26" s="16" t="str">
        <f t="shared" si="0"/>
        <v xml:space="preserve"> </v>
      </c>
      <c r="F26" s="20"/>
      <c r="G26" s="34">
        <f t="shared" si="7"/>
        <v>0</v>
      </c>
      <c r="H26" s="20"/>
      <c r="I26" s="34">
        <f t="shared" si="7"/>
        <v>0</v>
      </c>
      <c r="J26" s="20"/>
      <c r="K26" s="34">
        <f t="shared" si="1"/>
        <v>0</v>
      </c>
      <c r="L26" s="20"/>
      <c r="M26" s="34">
        <f t="shared" si="2"/>
        <v>0</v>
      </c>
      <c r="N26" s="20"/>
      <c r="O26" s="34">
        <f t="shared" si="3"/>
        <v>0</v>
      </c>
      <c r="P26" s="20"/>
      <c r="Q26" s="34">
        <f t="shared" si="4"/>
        <v>0</v>
      </c>
      <c r="R26" s="20"/>
      <c r="S26" s="65">
        <f t="shared" si="5"/>
        <v>0</v>
      </c>
      <c r="T26" s="50"/>
      <c r="U26" s="49"/>
      <c r="V26" s="50"/>
      <c r="W26" s="49"/>
      <c r="X26" s="50"/>
      <c r="Y26" s="49"/>
      <c r="Z26" s="50"/>
      <c r="AA26" s="49"/>
      <c r="AB26" s="50"/>
      <c r="AC26" s="49"/>
    </row>
    <row r="27" spans="1:29" s="39" customFormat="1" ht="22.5" customHeight="1">
      <c r="A27" s="38"/>
      <c r="B27" s="38"/>
      <c r="C27" s="8" t="s">
        <v>8</v>
      </c>
      <c r="D27" s="99" t="str">
        <f t="shared" si="6"/>
        <v/>
      </c>
      <c r="E27" s="16" t="str">
        <f t="shared" si="0"/>
        <v xml:space="preserve"> </v>
      </c>
      <c r="F27" s="20"/>
      <c r="G27" s="34">
        <f t="shared" si="7"/>
        <v>0</v>
      </c>
      <c r="H27" s="20"/>
      <c r="I27" s="34">
        <f t="shared" si="7"/>
        <v>0</v>
      </c>
      <c r="J27" s="20"/>
      <c r="K27" s="34">
        <f t="shared" si="1"/>
        <v>0</v>
      </c>
      <c r="L27" s="20"/>
      <c r="M27" s="34">
        <f t="shared" si="2"/>
        <v>0</v>
      </c>
      <c r="N27" s="20"/>
      <c r="O27" s="34">
        <f t="shared" si="3"/>
        <v>0</v>
      </c>
      <c r="P27" s="20"/>
      <c r="Q27" s="34">
        <f t="shared" si="4"/>
        <v>0</v>
      </c>
      <c r="R27" s="20"/>
      <c r="S27" s="65">
        <f t="shared" si="5"/>
        <v>0</v>
      </c>
      <c r="T27" s="50"/>
      <c r="U27" s="49"/>
      <c r="V27" s="50"/>
      <c r="W27" s="49"/>
      <c r="X27" s="50"/>
      <c r="Y27" s="49"/>
      <c r="Z27" s="50"/>
      <c r="AA27" s="49"/>
      <c r="AB27" s="50"/>
      <c r="AC27" s="49"/>
    </row>
    <row r="28" spans="1:29" s="39" customFormat="1" ht="22.5" customHeight="1" thickBot="1">
      <c r="A28" s="38"/>
      <c r="B28" s="38"/>
      <c r="C28" s="8" t="s">
        <v>38</v>
      </c>
      <c r="D28" s="99" t="str">
        <f t="shared" si="6"/>
        <v/>
      </c>
      <c r="E28" s="23" t="str">
        <f t="shared" si="0"/>
        <v xml:space="preserve"> </v>
      </c>
      <c r="F28" s="21"/>
      <c r="G28" s="35">
        <f t="shared" si="7"/>
        <v>0</v>
      </c>
      <c r="H28" s="21"/>
      <c r="I28" s="35">
        <f t="shared" si="7"/>
        <v>0</v>
      </c>
      <c r="J28" s="21"/>
      <c r="K28" s="35">
        <f t="shared" si="1"/>
        <v>0</v>
      </c>
      <c r="L28" s="21"/>
      <c r="M28" s="35">
        <f t="shared" si="2"/>
        <v>0</v>
      </c>
      <c r="N28" s="21"/>
      <c r="O28" s="35">
        <f t="shared" si="3"/>
        <v>0</v>
      </c>
      <c r="P28" s="21"/>
      <c r="Q28" s="35">
        <f t="shared" si="4"/>
        <v>0</v>
      </c>
      <c r="R28" s="21"/>
      <c r="S28" s="66">
        <f t="shared" si="5"/>
        <v>0</v>
      </c>
      <c r="T28" s="50"/>
      <c r="U28" s="49"/>
      <c r="V28" s="50"/>
      <c r="W28" s="49"/>
      <c r="X28" s="50"/>
      <c r="Y28" s="49"/>
      <c r="Z28" s="50"/>
      <c r="AA28" s="49"/>
      <c r="AB28" s="50"/>
      <c r="AC28" s="49"/>
    </row>
    <row r="29" spans="1:29" s="39" customFormat="1" ht="22.5" customHeight="1" thickBot="1">
      <c r="A29" s="38"/>
      <c r="B29" s="38"/>
      <c r="C29" s="14" t="s">
        <v>27</v>
      </c>
      <c r="D29" s="105">
        <f>IF(D17&lt;&gt;"",SUM(D20:D28),"")</f>
        <v>0</v>
      </c>
      <c r="E29" s="30">
        <f t="shared" si="0"/>
        <v>0</v>
      </c>
      <c r="F29" s="18">
        <f>IF(F17&lt;&gt;"",SUM(F20:F28),"")</f>
        <v>0</v>
      </c>
      <c r="G29" s="30">
        <f t="shared" si="7"/>
        <v>0</v>
      </c>
      <c r="H29" s="18">
        <f>IF(H17&lt;&gt;"",SUM(H20:H28),"")</f>
        <v>0</v>
      </c>
      <c r="I29" s="30">
        <f t="shared" si="7"/>
        <v>0</v>
      </c>
      <c r="J29" s="18">
        <f>IF(J17&lt;&gt;"",SUM(J20:J28),"")</f>
        <v>0</v>
      </c>
      <c r="K29" s="30">
        <f t="shared" si="1"/>
        <v>0</v>
      </c>
      <c r="L29" s="18">
        <f>IF(L17&lt;&gt;"",SUM(L20:L28),"")</f>
        <v>0</v>
      </c>
      <c r="M29" s="30">
        <f t="shared" si="2"/>
        <v>0</v>
      </c>
      <c r="N29" s="18">
        <f>IF(N17&lt;&gt;"",SUM(N20:N28),"")</f>
        <v>0</v>
      </c>
      <c r="O29" s="30">
        <f t="shared" si="3"/>
        <v>0</v>
      </c>
      <c r="P29" s="18">
        <f>IF(P17&lt;&gt;"",SUM(P20:P28),"")</f>
        <v>0</v>
      </c>
      <c r="Q29" s="30">
        <f t="shared" si="4"/>
        <v>0</v>
      </c>
      <c r="R29" s="18">
        <f>IF(R17&lt;&gt;"",SUM(R20:R28),"")</f>
        <v>0</v>
      </c>
      <c r="S29" s="67">
        <f t="shared" si="5"/>
        <v>0</v>
      </c>
      <c r="T29" s="51"/>
      <c r="U29" s="52"/>
      <c r="X29" s="51"/>
      <c r="Y29" s="52"/>
      <c r="Z29" s="51"/>
      <c r="AA29" s="52"/>
      <c r="AB29" s="51"/>
      <c r="AC29" s="52"/>
    </row>
    <row r="30" spans="1:29" s="39" customFormat="1" ht="22.5" customHeight="1" thickBot="1">
      <c r="A30" s="38"/>
      <c r="B30" s="38"/>
      <c r="C30" s="8" t="s">
        <v>7</v>
      </c>
      <c r="D30" s="99" t="str">
        <f t="shared" si="6"/>
        <v/>
      </c>
      <c r="E30" s="22" t="str">
        <f t="shared" si="0"/>
        <v xml:space="preserve"> </v>
      </c>
      <c r="F30" s="29"/>
      <c r="G30" s="12">
        <f t="shared" si="7"/>
        <v>0</v>
      </c>
      <c r="H30" s="29"/>
      <c r="I30" s="12">
        <f t="shared" si="7"/>
        <v>0</v>
      </c>
      <c r="J30" s="29"/>
      <c r="K30" s="12">
        <f t="shared" si="1"/>
        <v>0</v>
      </c>
      <c r="L30" s="29"/>
      <c r="M30" s="12">
        <f t="shared" si="2"/>
        <v>0</v>
      </c>
      <c r="N30" s="29"/>
      <c r="O30" s="12">
        <f t="shared" si="3"/>
        <v>0</v>
      </c>
      <c r="P30" s="29"/>
      <c r="Q30" s="12">
        <f t="shared" si="4"/>
        <v>0</v>
      </c>
      <c r="R30" s="29"/>
      <c r="S30" s="62">
        <f t="shared" si="5"/>
        <v>0</v>
      </c>
      <c r="T30" s="50"/>
      <c r="U30" s="49"/>
      <c r="X30" s="50"/>
      <c r="Y30" s="49"/>
      <c r="Z30" s="50"/>
      <c r="AA30" s="49"/>
      <c r="AB30" s="50"/>
      <c r="AC30" s="49"/>
    </row>
    <row r="31" spans="1:29" s="39" customFormat="1" ht="42.75" customHeight="1" thickBot="1">
      <c r="A31" s="38"/>
      <c r="B31" s="38"/>
      <c r="C31" s="9" t="s">
        <v>9</v>
      </c>
      <c r="D31" s="103" t="str">
        <f>IF(ISERR(D19-(D29+D30))," ",D19-(D29+D30))</f>
        <v xml:space="preserve"> </v>
      </c>
      <c r="E31" s="17" t="str">
        <f t="shared" si="0"/>
        <v xml:space="preserve"> </v>
      </c>
      <c r="F31" s="18">
        <f>IF(F19&lt;&gt;"",SUM((F19-(F29+F30))),"")</f>
        <v>350000</v>
      </c>
      <c r="G31" s="17">
        <f t="shared" si="7"/>
        <v>1</v>
      </c>
      <c r="H31" s="18">
        <f>IF(H19&lt;&gt;"",SUM((H19-(H29+H30))),"")</f>
        <v>357000</v>
      </c>
      <c r="I31" s="17">
        <f t="shared" si="7"/>
        <v>1</v>
      </c>
      <c r="J31" s="18">
        <f>IF(J19&lt;&gt;"",SUM((J19-(J29+J30))),"")</f>
        <v>364140</v>
      </c>
      <c r="K31" s="17">
        <f t="shared" si="1"/>
        <v>1</v>
      </c>
      <c r="L31" s="18">
        <f>IF(L19&lt;&gt;"",SUM((L19-(L29+L30))),"")</f>
        <v>371422.8</v>
      </c>
      <c r="M31" s="17">
        <f t="shared" si="2"/>
        <v>1</v>
      </c>
      <c r="N31" s="18">
        <f>IF(N19&lt;&gt;"",SUM((N19-(N29+N30))),"")</f>
        <v>378851.26</v>
      </c>
      <c r="O31" s="17">
        <f t="shared" si="3"/>
        <v>1</v>
      </c>
      <c r="P31" s="18">
        <f>IF(P19&lt;&gt;"",SUM((P19-(P29+P30))),"")</f>
        <v>386428.29</v>
      </c>
      <c r="Q31" s="17">
        <f t="shared" si="4"/>
        <v>1</v>
      </c>
      <c r="R31" s="18">
        <f>IF(R19&lt;&gt;"",SUM((R19-(R29+R30))),"")</f>
        <v>394156.86</v>
      </c>
      <c r="S31" s="68">
        <f t="shared" si="5"/>
        <v>1</v>
      </c>
      <c r="T31" s="51"/>
      <c r="U31" s="52"/>
      <c r="V31" s="124" t="s">
        <v>34</v>
      </c>
      <c r="W31" s="124"/>
      <c r="X31" s="51"/>
      <c r="Y31" s="52"/>
      <c r="Z31" s="51"/>
      <c r="AA31" s="52"/>
      <c r="AB31" s="51"/>
      <c r="AC31" s="52"/>
    </row>
    <row r="32" spans="1:29" s="39" customFormat="1" ht="32.25" customHeight="1" thickBot="1">
      <c r="A32" s="38"/>
      <c r="B32" s="38"/>
      <c r="C32" s="90" t="s">
        <v>40</v>
      </c>
      <c r="D32" s="99">
        <f t="shared" si="6"/>
        <v>185857.08</v>
      </c>
      <c r="E32" s="27">
        <f>+D32/$D$17</f>
        <v>7.1428568957943681E-2</v>
      </c>
      <c r="F32" s="100">
        <f>IF(V34&lt;&gt;"",ROUND(V34,2),"")</f>
        <v>25000</v>
      </c>
      <c r="G32" s="28">
        <f>+F32/$F$17</f>
        <v>7.1428571428571425E-2</v>
      </c>
      <c r="H32" s="100">
        <f>IF(V35&lt;&gt;"",ROUND(V35,2),"")</f>
        <v>25500</v>
      </c>
      <c r="I32" s="28">
        <f>+H32/$H$17</f>
        <v>7.1428571428571425E-2</v>
      </c>
      <c r="J32" s="100">
        <f>IF(V36&lt;&gt;"",ROUND(V36,2),"")</f>
        <v>26010</v>
      </c>
      <c r="K32" s="28">
        <f>+J32/$J$17</f>
        <v>7.1428571428571425E-2</v>
      </c>
      <c r="L32" s="100">
        <f>IF(V37&lt;&gt;"",ROUND(V37,2),"")</f>
        <v>26530.2</v>
      </c>
      <c r="M32" s="28">
        <f>+L32/$L$17</f>
        <v>7.1428571428571438E-2</v>
      </c>
      <c r="N32" s="100">
        <f>IF(V38&lt;&gt;"",ROUND(V38,2),"")</f>
        <v>27060.799999999999</v>
      </c>
      <c r="O32" s="28">
        <f>+N32/$N$17</f>
        <v>7.1428560116178569E-2</v>
      </c>
      <c r="P32" s="100">
        <f>IF(V39&lt;&gt;"",ROUND(V39,2),"")</f>
        <v>27602.02</v>
      </c>
      <c r="Q32" s="28">
        <f>+P32/$P$17</f>
        <v>7.1428569580141252E-2</v>
      </c>
      <c r="R32" s="100">
        <f>IF(V40&lt;&gt;"",ROUND(V40,2),"")</f>
        <v>28154.06</v>
      </c>
      <c r="S32" s="69">
        <f>+R32/$R$17</f>
        <v>7.1428567804198567E-2</v>
      </c>
      <c r="T32" s="53"/>
      <c r="U32" s="49"/>
      <c r="V32" s="76"/>
      <c r="W32" s="76"/>
      <c r="X32" s="53"/>
      <c r="Y32" s="49"/>
      <c r="Z32" s="53"/>
      <c r="AA32" s="49"/>
      <c r="AB32" s="53"/>
      <c r="AC32" s="49"/>
    </row>
    <row r="33" spans="1:31" s="39" customFormat="1" ht="30.75" hidden="1" customHeight="1" thickTop="1" thickBot="1">
      <c r="A33" s="38"/>
      <c r="B33" s="38"/>
      <c r="C33" s="93" t="s">
        <v>30</v>
      </c>
      <c r="D33" s="106" t="str">
        <f>+IF(F33&lt;&gt;"",F33+H33+J33+P33+R33,"")</f>
        <v/>
      </c>
      <c r="E33" s="94" t="str">
        <f t="shared" ref="E33:E38" si="8">IF(ISERR(+D33/D$17)," ",D33/D$17)</f>
        <v xml:space="preserve"> </v>
      </c>
      <c r="F33" s="133" t="str">
        <f>IF(OR(F17="",G34=""),"",IF((F17*0.8*G39)&gt;F32,ROUND(F17*0.8*G39,0),IF(AND((F17*G39)&gt;=F32*0.8,(F17*0.8*G39)&lt;=F32),F32,"RENTA INFERIOR MÍNIMO ANUAL EXIGIDO")))</f>
        <v/>
      </c>
      <c r="G33" s="134"/>
      <c r="H33" s="133" t="str">
        <f>IF(OR(H17="",I34=""),"",IF((H17*0.8*I39)&gt;H32,ROUND(H17*0.8*I39,0),IF(AND((H17*I39)&gt;=H32*0.8,(H17*0.8*I39)&lt;=H32),H32,"RENTA INFERIOR MÍNIMO ANUAL EXIGIDO")))</f>
        <v/>
      </c>
      <c r="I33" s="134"/>
      <c r="J33" s="133" t="str">
        <f>IF(OR(J17="",K34=""),"",IF((J17*0.8*K39)&gt;J32,ROUND(J17*0.8*K39,0),IF(AND((J17*K39)&gt;=J32*0.8,(J17*0.8*K39)&lt;=J32),J32,"RENTA INFERIOR MÍNIMO ANUAL EXIGIDO")))</f>
        <v/>
      </c>
      <c r="K33" s="134"/>
      <c r="L33" s="133" t="str">
        <f>IF(OR(L17="",M34=""),"",IF((L17*0.8*M39)&gt;L32,ROUND(L17*0.8*M39,0),IF(AND((L17*M39)&gt;=L32*0.8,(L17*0.8*M39)&lt;=L32),L32,"RENTA INFERIOR MÍNIMO ANUAL EXIGIDO")))</f>
        <v/>
      </c>
      <c r="M33" s="134"/>
      <c r="N33" s="133" t="str">
        <f>IF(OR(N17="",O34=""),"",IF((N17*0.8*O39)&gt;N32,ROUND(N17*0.8*O39,0),IF(AND((N17*O39)&gt;=N32*0.8,(N17*0.8*O39)&lt;=N32),N32,"RENTA INFERIOR MÍNIMO ANUAL EXIGIDO")))</f>
        <v/>
      </c>
      <c r="O33" s="134"/>
      <c r="P33" s="133" t="str">
        <f>IF(OR(P17="",Q34=""),"",IF((P17*0.8*Q39)&gt;P32,ROUND(P17*0.8*Q39,0),IF(AND((P17*Q39)&gt;=P32*0.8,(P17*0.8*Q39)&lt;=P32),P32,"RENTA INFERIOR MÍNIMO ANUAL EXIGIDO")))</f>
        <v/>
      </c>
      <c r="Q33" s="134"/>
      <c r="R33" s="133" t="str">
        <f>IF(OR(R17="",S34=""),"",IF((R17*0.8*S39)&gt;R32,ROUND(R17*0.8*S39,0),IF(AND((R17*S39)&gt;=R32*0.8,(R17*0.8*S39)&lt;=R32),R32,"RENTA INFERIOR MÍNIMO ANUAL EXIGIDO")))</f>
        <v/>
      </c>
      <c r="S33" s="139"/>
      <c r="T33" s="108"/>
      <c r="U33" s="108"/>
      <c r="V33" s="77" t="s">
        <v>35</v>
      </c>
      <c r="W33" s="77" t="s">
        <v>36</v>
      </c>
      <c r="X33" s="108"/>
      <c r="Y33" s="108"/>
      <c r="Z33" s="108"/>
      <c r="AA33" s="108"/>
      <c r="AB33" s="108"/>
      <c r="AC33" s="108"/>
    </row>
    <row r="34" spans="1:31" s="39" customFormat="1" ht="76" thickTop="1" thickBot="1">
      <c r="A34" s="38"/>
      <c r="B34" s="89" t="s">
        <v>11</v>
      </c>
      <c r="C34" s="95" t="s">
        <v>43</v>
      </c>
      <c r="D34" s="102">
        <f t="shared" si="6"/>
        <v>0</v>
      </c>
      <c r="E34" s="96">
        <f t="shared" si="8"/>
        <v>0</v>
      </c>
      <c r="F34" s="104">
        <f>+IF(F17&lt;&gt;"", ROUND(F17*G39,2),"")</f>
        <v>0</v>
      </c>
      <c r="G34" s="97"/>
      <c r="H34" s="104">
        <f>+IF(H17&lt;&gt;"", ROUND(H17*I39,2),"")</f>
        <v>0</v>
      </c>
      <c r="I34" s="97"/>
      <c r="J34" s="104">
        <f>+IF(J17&lt;&gt;"", ROUND(J17*K39,2),"")</f>
        <v>0</v>
      </c>
      <c r="K34" s="97"/>
      <c r="L34" s="104">
        <f>+IF(L17&lt;&gt;"", ROUND(L17*M39,2),"")</f>
        <v>0</v>
      </c>
      <c r="M34" s="97"/>
      <c r="N34" s="104">
        <f>+IF(N17&lt;&gt;"", ROUND(N17*O39,2),"")</f>
        <v>0</v>
      </c>
      <c r="O34" s="97"/>
      <c r="P34" s="104">
        <f>+IF(P17&lt;&gt;"", ROUND(P17*Q39,2),"")</f>
        <v>0</v>
      </c>
      <c r="Q34" s="97"/>
      <c r="R34" s="104">
        <f>+IF(R17&lt;&gt;"", ROUND(R17*S39,2),"")</f>
        <v>0</v>
      </c>
      <c r="S34" s="98"/>
      <c r="T34" s="55"/>
      <c r="U34" s="54"/>
      <c r="V34" s="78">
        <v>25000</v>
      </c>
      <c r="W34" s="79">
        <v>0.02</v>
      </c>
      <c r="X34" s="55"/>
      <c r="Y34" s="54"/>
      <c r="Z34" s="55"/>
      <c r="AA34" s="54"/>
      <c r="AB34" s="55"/>
      <c r="AC34" s="54"/>
    </row>
    <row r="35" spans="1:31" s="39" customFormat="1" ht="30.75" hidden="1" customHeight="1" thickTop="1" thickBot="1">
      <c r="A35" s="38"/>
      <c r="B35" s="38"/>
      <c r="C35" s="8" t="s">
        <v>28</v>
      </c>
      <c r="D35" s="99">
        <f t="shared" si="6"/>
        <v>185857.08</v>
      </c>
      <c r="E35" s="22">
        <f t="shared" si="8"/>
        <v>7.1428568957943681E-2</v>
      </c>
      <c r="F35" s="3">
        <f>+IF(F34&lt;&gt;"", MAX(F32:F34),"")</f>
        <v>25000</v>
      </c>
      <c r="G35" s="2">
        <f t="shared" ref="G35:I38" si="9">IF(ISERR(+F35/F$17)," ",F35/F$17)</f>
        <v>7.1428571428571425E-2</v>
      </c>
      <c r="H35" s="3">
        <f>+IF(H34&lt;&gt;"", MAX(H32:H34),"")</f>
        <v>25500</v>
      </c>
      <c r="I35" s="2">
        <f t="shared" si="9"/>
        <v>7.1428571428571425E-2</v>
      </c>
      <c r="J35" s="3">
        <f>+IF(J34&lt;&gt;"", MAX(J32:J34),"")</f>
        <v>26010</v>
      </c>
      <c r="K35" s="2">
        <f>IF(ISERR(+J35/J$17)," ",J35/J$17)</f>
        <v>7.1428571428571425E-2</v>
      </c>
      <c r="L35" s="3">
        <f>+IF(L34&lt;&gt;"", MAX(L32:L34),"")</f>
        <v>26530.2</v>
      </c>
      <c r="M35" s="2">
        <f>IF(ISERR(+L35/L$17)," ",L35/L$17)</f>
        <v>7.1428571428571438E-2</v>
      </c>
      <c r="N35" s="3">
        <f>+IF(N34&lt;&gt;"", MAX(N32:N34),"")</f>
        <v>27060.799999999999</v>
      </c>
      <c r="O35" s="2">
        <f>IF(ISERR(+N35/N$17)," ",N35/N$17)</f>
        <v>7.1428560116178569E-2</v>
      </c>
      <c r="P35" s="3">
        <f>+IF(P34&lt;&gt;"", MAX(P32:P34),"")</f>
        <v>27602.02</v>
      </c>
      <c r="Q35" s="2">
        <f>IF(ISERR(+P35/P$17)," ",P35/P$17)</f>
        <v>7.1428569580141252E-2</v>
      </c>
      <c r="R35" s="3">
        <f>+IF(R34&lt;&gt;"", MAX(R32:R34),"")</f>
        <v>28154.06</v>
      </c>
      <c r="S35" s="70">
        <f>IF(ISERR(+R35/R$17)," ",R35/R$17)</f>
        <v>7.1428567804198567E-2</v>
      </c>
      <c r="T35" s="55"/>
      <c r="U35" s="56"/>
      <c r="V35" s="78">
        <f t="shared" ref="V35:V40" si="10">+IF(V34&lt;&gt;"",V34*(1+$W$34),"")</f>
        <v>25500</v>
      </c>
      <c r="W35" s="80"/>
      <c r="X35" s="55"/>
      <c r="Y35" s="56"/>
      <c r="Z35" s="55"/>
      <c r="AA35" s="56"/>
      <c r="AB35" s="55"/>
      <c r="AC35" s="56"/>
    </row>
    <row r="36" spans="1:31" s="39" customFormat="1" ht="30" customHeight="1" thickTop="1" thickBot="1">
      <c r="A36" s="38"/>
      <c r="B36" s="38"/>
      <c r="C36" s="9" t="s">
        <v>19</v>
      </c>
      <c r="D36" s="107" t="str">
        <f>IF(ISERR(D31-D35)," ", D31-D35)</f>
        <v xml:space="preserve"> </v>
      </c>
      <c r="E36" s="4" t="str">
        <f t="shared" si="8"/>
        <v xml:space="preserve"> </v>
      </c>
      <c r="F36" s="5">
        <f>+IF(F17&lt;&gt;"",F31-F35,"")</f>
        <v>325000</v>
      </c>
      <c r="G36" s="6">
        <f t="shared" si="9"/>
        <v>0.9285714285714286</v>
      </c>
      <c r="H36" s="5">
        <f>+IF(H17&lt;&gt;"",H31-H35,"")</f>
        <v>331500</v>
      </c>
      <c r="I36" s="6">
        <f t="shared" si="9"/>
        <v>0.9285714285714286</v>
      </c>
      <c r="J36" s="5">
        <f>+IF(J17&lt;&gt;"",J31-J35,"")</f>
        <v>338130</v>
      </c>
      <c r="K36" s="6">
        <f>IF(ISERR(+J36/J$17)," ",J36/J$17)</f>
        <v>0.9285714285714286</v>
      </c>
      <c r="L36" s="5">
        <f>+IF(L17&lt;&gt;"",L31-L35,"")</f>
        <v>344892.6</v>
      </c>
      <c r="M36" s="6">
        <f>IF(ISERR(+L36/L$17)," ",L36/L$17)</f>
        <v>0.92857142857142849</v>
      </c>
      <c r="N36" s="5">
        <f>+IF(N17&lt;&gt;"",N31-N35,"")</f>
        <v>351790.46</v>
      </c>
      <c r="O36" s="6">
        <f>IF(ISERR(+N36/N$17)," ",N36/N$17)</f>
        <v>0.9285714398838214</v>
      </c>
      <c r="P36" s="5">
        <f>+IF(P17&lt;&gt;"",P31-P35,"")</f>
        <v>358826.26999999996</v>
      </c>
      <c r="Q36" s="6">
        <f>IF(ISERR(+P36/P$17)," ",P36/P$17)</f>
        <v>0.92857143041985868</v>
      </c>
      <c r="R36" s="5">
        <f>+IF(R17&lt;&gt;"",R31-R35,"")</f>
        <v>366002.8</v>
      </c>
      <c r="S36" s="71">
        <f>IF(ISERR(+R36/R$17)," ",R36/R$17)</f>
        <v>0.92857143219580141</v>
      </c>
      <c r="T36" s="53"/>
      <c r="U36" s="49"/>
      <c r="V36" s="78">
        <f t="shared" si="10"/>
        <v>26010</v>
      </c>
      <c r="W36" s="80"/>
      <c r="X36" s="53"/>
      <c r="Y36" s="49"/>
      <c r="Z36" s="53"/>
      <c r="AA36" s="49"/>
      <c r="AB36" s="53"/>
      <c r="AC36" s="49"/>
    </row>
    <row r="37" spans="1:31" s="39" customFormat="1" ht="30" customHeight="1" thickBot="1">
      <c r="A37" s="38"/>
      <c r="B37" s="38"/>
      <c r="C37" s="10" t="s">
        <v>39</v>
      </c>
      <c r="D37" s="99" t="str">
        <f>+IF(F37&lt;&gt;"",F37+H37+J37+L37+N37+P37+R37,"")</f>
        <v/>
      </c>
      <c r="E37" s="23" t="str">
        <f t="shared" si="8"/>
        <v xml:space="preserve"> </v>
      </c>
      <c r="F37" s="21"/>
      <c r="G37" s="12">
        <f t="shared" si="9"/>
        <v>0</v>
      </c>
      <c r="H37" s="21"/>
      <c r="I37" s="12">
        <f t="shared" si="9"/>
        <v>0</v>
      </c>
      <c r="J37" s="21"/>
      <c r="K37" s="12">
        <f>IF(ISERR(+J37/J$17)," ",J37/J$17)</f>
        <v>0</v>
      </c>
      <c r="L37" s="21"/>
      <c r="M37" s="12">
        <f>IF(ISERR(+L37/L$17)," ",L37/L$17)</f>
        <v>0</v>
      </c>
      <c r="N37" s="21"/>
      <c r="O37" s="12">
        <f>IF(ISERR(+N37/N$17)," ",N37/N$17)</f>
        <v>0</v>
      </c>
      <c r="P37" s="21"/>
      <c r="Q37" s="12">
        <f>IF(ISERR(+P37/P$17)," ",P37/P$17)</f>
        <v>0</v>
      </c>
      <c r="R37" s="21"/>
      <c r="S37" s="62">
        <f>IF(ISERR(+R37/R$17)," ",R37/R$17)</f>
        <v>0</v>
      </c>
      <c r="T37" s="50"/>
      <c r="U37" s="49"/>
      <c r="V37" s="78">
        <f t="shared" si="10"/>
        <v>26530.2</v>
      </c>
      <c r="W37" s="80"/>
      <c r="X37" s="50"/>
      <c r="Y37" s="49"/>
      <c r="Z37" s="50"/>
      <c r="AA37" s="49"/>
      <c r="AB37" s="50"/>
      <c r="AC37" s="49"/>
    </row>
    <row r="38" spans="1:31" s="39" customFormat="1" ht="30" customHeight="1" thickBot="1">
      <c r="A38" s="38"/>
      <c r="B38" s="38"/>
      <c r="C38" s="81" t="s">
        <v>10</v>
      </c>
      <c r="D38" s="7" t="str">
        <f>IF(ISERR(D36-D37)," ",D36-D37)</f>
        <v xml:space="preserve"> </v>
      </c>
      <c r="E38" s="24" t="str">
        <f t="shared" si="8"/>
        <v xml:space="preserve"> </v>
      </c>
      <c r="F38" s="25">
        <f>+IF(F36&lt;&gt;"",F36-F37,"")</f>
        <v>325000</v>
      </c>
      <c r="G38" s="26">
        <f t="shared" si="9"/>
        <v>0.9285714285714286</v>
      </c>
      <c r="H38" s="25">
        <f>+IF(H36&lt;&gt;"",H36-H37,"")</f>
        <v>331500</v>
      </c>
      <c r="I38" s="26">
        <f t="shared" si="9"/>
        <v>0.9285714285714286</v>
      </c>
      <c r="J38" s="25">
        <f>+IF(J36&lt;&gt;"",J36-J37,"")</f>
        <v>338130</v>
      </c>
      <c r="K38" s="26">
        <f>IF(ISERR(+J38/J$17)," ",J38/J$17)</f>
        <v>0.9285714285714286</v>
      </c>
      <c r="L38" s="25">
        <f>+IF(L36&lt;&gt;"",L36-L37,"")</f>
        <v>344892.6</v>
      </c>
      <c r="M38" s="26">
        <f>IF(ISERR(+L38/L$17)," ",L38/L$17)</f>
        <v>0.92857142857142849</v>
      </c>
      <c r="N38" s="25">
        <f>+IF(N36&lt;&gt;"",N36-N37,"")</f>
        <v>351790.46</v>
      </c>
      <c r="O38" s="26">
        <f>IF(ISERR(+N38/N$17)," ",N38/N$17)</f>
        <v>0.9285714398838214</v>
      </c>
      <c r="P38" s="25">
        <f>+IF(P36&lt;&gt;"",P36-P37,"")</f>
        <v>358826.26999999996</v>
      </c>
      <c r="Q38" s="26">
        <f>IF(ISERR(+P38/P$17)," ",P38/P$17)</f>
        <v>0.92857143041985868</v>
      </c>
      <c r="R38" s="25">
        <f>+IF(R36&lt;&gt;"",R36-R37,"")</f>
        <v>366002.8</v>
      </c>
      <c r="S38" s="72">
        <f>IF(ISERR(+R38/R$17)," ",R38/R$17)</f>
        <v>0.92857143219580141</v>
      </c>
      <c r="T38" s="53"/>
      <c r="U38" s="49"/>
      <c r="V38" s="78">
        <f t="shared" si="10"/>
        <v>27060.804</v>
      </c>
      <c r="W38" s="80"/>
      <c r="X38" s="53"/>
      <c r="Y38" s="49"/>
      <c r="Z38" s="53"/>
      <c r="AA38" s="49"/>
      <c r="AB38" s="53"/>
      <c r="AC38" s="49"/>
    </row>
    <row r="39" spans="1:31" s="39" customFormat="1" ht="20.25" hidden="1" customHeight="1" thickTop="1">
      <c r="A39" s="38"/>
      <c r="B39" s="41"/>
      <c r="C39" s="84"/>
      <c r="D39" s="85"/>
      <c r="E39" s="85"/>
      <c r="F39" s="85"/>
      <c r="G39" s="86">
        <f>ROUND(G34,3)</f>
        <v>0</v>
      </c>
      <c r="H39" s="85"/>
      <c r="I39" s="86">
        <f>ROUND(I34,3)</f>
        <v>0</v>
      </c>
      <c r="J39" s="85"/>
      <c r="K39" s="86">
        <f>ROUND(K34,3)</f>
        <v>0</v>
      </c>
      <c r="L39" s="86"/>
      <c r="M39" s="86">
        <f>ROUND(M34,3)</f>
        <v>0</v>
      </c>
      <c r="N39" s="86"/>
      <c r="O39" s="86">
        <f>ROUND(O34,3)</f>
        <v>0</v>
      </c>
      <c r="P39" s="85"/>
      <c r="Q39" s="86">
        <f>ROUND(Q34,3)</f>
        <v>0</v>
      </c>
      <c r="R39" s="87"/>
      <c r="S39" s="86">
        <f>ROUND(S34,3)</f>
        <v>0</v>
      </c>
      <c r="T39" s="49"/>
      <c r="U39" s="49"/>
      <c r="V39" s="78">
        <f t="shared" si="10"/>
        <v>27602.020080000002</v>
      </c>
      <c r="W39" s="49"/>
      <c r="X39" s="41"/>
      <c r="Y39" s="41"/>
      <c r="Z39" s="41"/>
      <c r="AA39" s="41"/>
      <c r="AB39" s="41"/>
      <c r="AC39" s="41"/>
      <c r="AD39" s="41"/>
      <c r="AE39" s="41"/>
    </row>
    <row r="40" spans="1:31" s="39" customFormat="1" ht="24" customHeight="1" thickTop="1">
      <c r="A40" s="38"/>
      <c r="B40" s="41"/>
      <c r="C40" s="75" t="s">
        <v>33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9"/>
      <c r="R40" s="49"/>
      <c r="S40" s="49"/>
      <c r="T40" s="49"/>
      <c r="U40" s="49"/>
      <c r="V40" s="78">
        <f t="shared" si="10"/>
        <v>28154.060481600001</v>
      </c>
      <c r="W40" s="49"/>
      <c r="X40" s="41"/>
      <c r="Y40" s="41"/>
      <c r="Z40" s="41"/>
      <c r="AA40" s="41"/>
      <c r="AB40" s="41"/>
      <c r="AC40" s="41"/>
      <c r="AD40" s="41"/>
      <c r="AE40" s="41"/>
    </row>
    <row r="41" spans="1:31" s="39" customFormat="1" ht="17.5">
      <c r="A41" s="38"/>
      <c r="B41" s="38"/>
      <c r="C41" s="138" t="s">
        <v>37</v>
      </c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"/>
      <c r="U41" s="1"/>
      <c r="V41" s="78">
        <f>SUM(V34:V40)</f>
        <v>185857.0845616</v>
      </c>
    </row>
    <row r="42" spans="1:31" ht="58.5" customHeight="1">
      <c r="A42" s="42"/>
      <c r="B42" s="42"/>
      <c r="C42" s="137" t="s">
        <v>46</v>
      </c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74"/>
      <c r="U42" s="74"/>
    </row>
    <row r="43" spans="1:31">
      <c r="A43" s="42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</row>
    <row r="44" spans="1:31"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</row>
    <row r="45" spans="1:31"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</row>
    <row r="46" spans="1:31"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</row>
    <row r="47" spans="1:31"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101"/>
      <c r="P47" s="43"/>
      <c r="Q47" s="43"/>
      <c r="R47" s="43"/>
      <c r="S47" s="43"/>
    </row>
    <row r="48" spans="1:31"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</row>
    <row r="49" spans="3:19"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</row>
    <row r="50" spans="3:19"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</row>
    <row r="51" spans="3:19"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</row>
    <row r="52" spans="3:19"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</row>
    <row r="53" spans="3:19"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</row>
    <row r="54" spans="3:19"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</row>
    <row r="55" spans="3:19"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</row>
    <row r="56" spans="3:19"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</row>
    <row r="57" spans="3:19"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</row>
    <row r="58" spans="3:19"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</row>
    <row r="59" spans="3:19"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</row>
    <row r="60" spans="3:19"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</row>
    <row r="61" spans="3:19"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</row>
    <row r="62" spans="3:19"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</row>
    <row r="63" spans="3:19"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</row>
    <row r="64" spans="3:19"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</row>
    <row r="65" spans="3:19"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</row>
    <row r="66" spans="3:19"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</row>
    <row r="67" spans="3:19"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</row>
    <row r="68" spans="3:19"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</row>
    <row r="69" spans="3:19"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</row>
    <row r="70" spans="3:19"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</row>
  </sheetData>
  <sheetProtection password="F611" sheet="1"/>
  <mergeCells count="36">
    <mergeCell ref="C42:S42"/>
    <mergeCell ref="C41:S41"/>
    <mergeCell ref="R33:S33"/>
    <mergeCell ref="F16:G16"/>
    <mergeCell ref="P16:Q16"/>
    <mergeCell ref="R16:S16"/>
    <mergeCell ref="L16:M16"/>
    <mergeCell ref="L33:M33"/>
    <mergeCell ref="X16:Y16"/>
    <mergeCell ref="X33:Y33"/>
    <mergeCell ref="J16:K16"/>
    <mergeCell ref="J33:K33"/>
    <mergeCell ref="N16:O16"/>
    <mergeCell ref="N33:O33"/>
    <mergeCell ref="T16:U16"/>
    <mergeCell ref="T33:U33"/>
    <mergeCell ref="Z33:AA33"/>
    <mergeCell ref="V31:W31"/>
    <mergeCell ref="X10:AC11"/>
    <mergeCell ref="F15:S15"/>
    <mergeCell ref="D13:S13"/>
    <mergeCell ref="D15:E15"/>
    <mergeCell ref="P33:Q33"/>
    <mergeCell ref="H16:I16"/>
    <mergeCell ref="F33:G33"/>
    <mergeCell ref="H33:I33"/>
    <mergeCell ref="AB33:AC33"/>
    <mergeCell ref="V16:W16"/>
    <mergeCell ref="C5:S5"/>
    <mergeCell ref="C6:S6"/>
    <mergeCell ref="C10:C11"/>
    <mergeCell ref="C8:S8"/>
    <mergeCell ref="D10:K11"/>
    <mergeCell ref="P10:S11"/>
    <mergeCell ref="AB16:AC16"/>
    <mergeCell ref="Z16:AA16"/>
  </mergeCells>
  <phoneticPr fontId="0" type="noConversion"/>
  <conditionalFormatting sqref="F33:K33 P33:S33">
    <cfRule type="cellIs" dxfId="2" priority="3" stopIfTrue="1" operator="equal">
      <formula>"RENTA INFERIOR MÍNIMO ANUAL EXIGIDO"</formula>
    </cfRule>
  </conditionalFormatting>
  <conditionalFormatting sqref="L33:M33">
    <cfRule type="cellIs" dxfId="1" priority="2" stopIfTrue="1" operator="equal">
      <formula>"RENTA INFERIOR MÍNIMO ANUAL EXIGIDO"</formula>
    </cfRule>
  </conditionalFormatting>
  <conditionalFormatting sqref="N33:O33">
    <cfRule type="cellIs" dxfId="0" priority="1" stopIfTrue="1" operator="equal">
      <formula>"RENTA INFERIOR MÍNIMO ANUAL EXIGIDO"</formula>
    </cfRule>
  </conditionalFormatting>
  <dataValidations count="4">
    <dataValidation type="custom" operator="greaterThan" showInputMessage="1" showErrorMessage="1" errorTitle="% NO PERMITIDO" error="El usuario sólo puede introducir ciertos valores en esta celda. Ver observaciones (**)._x000a_CANCELAR E INTRODUCIR VALOR CORRECTO." promptTitle="% OFERTADO" prompt="Debe ser igual o superior al 13%" sqref="G34">
      <formula1>IF(I34="",AND(G34&gt;=0.13),AND(G34&gt;=0.13,I34&lt;=(G34+0.02),I34&gt;=G34))</formula1>
    </dataValidation>
    <dataValidation type="custom" showInputMessage="1" showErrorMessage="1" errorTitle="DIFERENCIA % NO PERMITIDO" error="El usuario sólo puede introducir ciertos valores en esta celda. Ver observaciones (**)._x000a_CANCELAR E INTRODUCIR VALOR CORRECTO." promptTitle="Ver Observaciones " prompt="(**)" sqref="I34 Q34">
      <formula1>AND(I34&gt;=G34,I34&lt;=(G34+0.02),K34&lt;=(I34+0.02),OR(K34&gt;=I34,K34=""))</formula1>
    </dataValidation>
    <dataValidation type="custom" showInputMessage="1" showErrorMessage="1" errorTitle="DIFERENCIA % NO PERMITIDO" error="El usuario sólo puede introducir ciertos valores en esta celda. Ver observaciones (**)._x000a_CANCELAR E INTRODUCIR VALOR CORRECTO." promptTitle="Ver Observaciones " prompt="(**)" sqref="S34">
      <formula1>AND(S34&gt;=Q34,S34&lt;=(Q34+0.02),U34&lt;=(S34+0.02),OR(Y34&gt;=S34,Y34=""))</formula1>
    </dataValidation>
    <dataValidation type="custom" showInputMessage="1" showErrorMessage="1" errorTitle="DIFERENCIA % NO PERMITIDO" error="El usuario sólo puede introducir ciertos valores en esta celda. Ver observaciones (**)._x000a_CANCELAR E INTRODUCIR VALOR CORRECTO." promptTitle="Ver Observaciones " prompt="(**)" sqref="K34 M34 O34">
      <formula1>AND(K34&gt;=I34,K34&lt;=(I34+0.02),M34&lt;=(K34+0.02),OR(Q34&gt;=K34,Q34=""))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50" orientation="landscape" r:id="rId1"/>
  <headerFooter alignWithMargins="0"/>
  <colBreaks count="1" manualBreakCount="1">
    <brk id="5" max="41" man="1"/>
  </colBreaks>
  <ignoredErrors>
    <ignoredError sqref="D19 F19 H19 J19 P19 R19 D29:E29 G29 I29 K29 Q29 E31 G31 I31 K31 Q31 F35 H35 J35 P35 R35 E36 G36 I36 K36 Q36 E38 G38 I38 K38 Q38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ANEJO 1.D</vt:lpstr>
    </vt:vector>
  </TitlesOfParts>
  <Company>Renfe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Estaciones</dc:creator>
  <cp:lastModifiedBy>JOSE GOMEZ JIMENEZ</cp:lastModifiedBy>
  <cp:lastPrinted>2023-04-21T15:16:46Z</cp:lastPrinted>
  <dcterms:created xsi:type="dcterms:W3CDTF">2007-02-26T12:46:44Z</dcterms:created>
  <dcterms:modified xsi:type="dcterms:W3CDTF">2023-04-28T07:14:12Z</dcterms:modified>
</cp:coreProperties>
</file>